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00" tabRatio="933"/>
  </bookViews>
  <sheets>
    <sheet name="титул" sheetId="54" r:id="rId1"/>
    <sheet name="Д1" sheetId="55" r:id="rId2"/>
    <sheet name="Д2" sheetId="56" r:id="rId3"/>
    <sheet name="Д3" sheetId="57" r:id="rId4"/>
    <sheet name="Д4" sheetId="58" r:id="rId5"/>
    <sheet name="1.1" sheetId="59" r:id="rId6"/>
    <sheet name="1.2" sheetId="60" r:id="rId7"/>
    <sheet name="1.3" sheetId="61" r:id="rId8"/>
    <sheet name="1.4" sheetId="62" r:id="rId9"/>
    <sheet name="2" sheetId="63" r:id="rId10"/>
    <sheet name="3" sheetId="64" r:id="rId11"/>
    <sheet name="4" sheetId="65" r:id="rId12"/>
    <sheet name="5" sheetId="66" r:id="rId13"/>
    <sheet name="6.1" sheetId="67" r:id="rId14"/>
    <sheet name="6.2" sheetId="68" r:id="rId15"/>
    <sheet name="6.3" sheetId="69" r:id="rId16"/>
    <sheet name="6.4" sheetId="70" r:id="rId17"/>
    <sheet name="6.5" sheetId="71" r:id="rId18"/>
    <sheet name="6.6" sheetId="72" r:id="rId19"/>
    <sheet name="6.7" sheetId="73" r:id="rId20"/>
    <sheet name="6.8" sheetId="74" r:id="rId21"/>
    <sheet name="6.9" sheetId="75" r:id="rId22"/>
  </sheets>
  <definedNames>
    <definedName name="_xlnm.Print_Area" localSheetId="5">'1.1'!$A$1:$G$44</definedName>
    <definedName name="_xlnm.Print_Area" localSheetId="6">'1.2'!$A$1:$G$9</definedName>
    <definedName name="_xlnm.Print_Area" localSheetId="7">'1.3'!$A$1:$G$9</definedName>
    <definedName name="_xlnm.Print_Area" localSheetId="8">'1.4'!$A$1:$G$78</definedName>
    <definedName name="_xlnm.Print_Area" localSheetId="9">'2'!$A$1:$F$28</definedName>
    <definedName name="_xlnm.Print_Area" localSheetId="10">'3'!$A$3:$F$36</definedName>
    <definedName name="_xlnm.Print_Area" localSheetId="11">'4'!$A$1:$G$11</definedName>
    <definedName name="_xlnm.Print_Area" localSheetId="12">'5'!$A$1:$G$11</definedName>
    <definedName name="_xlnm.Print_Area" localSheetId="13">'6.1'!$A$1:$G$49</definedName>
    <definedName name="_xlnm.Print_Area" localSheetId="14">'6.2'!$A$1:$G$10</definedName>
    <definedName name="_xlnm.Print_Area" localSheetId="15">'6.3'!$A$1:$F$39</definedName>
    <definedName name="_xlnm.Print_Area" localSheetId="16">'6.4'!$A$1:$G$15</definedName>
    <definedName name="_xlnm.Print_Area" localSheetId="17">'6.5'!$A$1:$F$51</definedName>
    <definedName name="_xlnm.Print_Area" localSheetId="18">'6.6'!$A$1:$E$49</definedName>
    <definedName name="_xlnm.Print_Area" localSheetId="19">'6.7'!$A$1:$F$42</definedName>
    <definedName name="_xlnm.Print_Area" localSheetId="20">'6.8'!$A$1:$E$9</definedName>
    <definedName name="_xlnm.Print_Area" localSheetId="21">'6.9'!#REF!</definedName>
    <definedName name="_xlnm.Print_Area" localSheetId="1">Д1!$A$1:$G$31</definedName>
    <definedName name="_xlnm.Print_Area" localSheetId="2">Д2!$A$1:$F$37</definedName>
    <definedName name="_xlnm.Print_Area" localSheetId="3">Д3!$A$1:$F$19</definedName>
    <definedName name="_xlnm.Print_Area" localSheetId="4">Д4!$A$1:$F$52</definedName>
    <definedName name="_xlnm.Print_Area" localSheetId="0">титул!$A$1:$G$17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72"/>
  <c r="E14" i="63"/>
  <c r="E13"/>
  <c r="E11"/>
  <c r="E15" s="1"/>
  <c r="E37" i="62"/>
  <c r="F37" s="1"/>
  <c r="F8" i="57"/>
  <c r="E12" i="56"/>
  <c r="H13"/>
  <c r="H8"/>
  <c r="E40" i="62" l="1"/>
  <c r="F40" s="1"/>
  <c r="F42" s="1"/>
  <c r="I42" s="1"/>
  <c r="E24"/>
  <c r="F24" s="1"/>
  <c r="E10"/>
  <c r="F10" s="1"/>
  <c r="E27" l="1"/>
  <c r="F27" s="1"/>
  <c r="F29" s="1"/>
  <c r="I29" s="1"/>
  <c r="E13"/>
  <c r="F13" s="1"/>
  <c r="F15" s="1"/>
  <c r="I15" s="1"/>
  <c r="C37" i="69"/>
  <c r="C36"/>
  <c r="C35"/>
  <c r="C34"/>
  <c r="C25"/>
  <c r="C24"/>
  <c r="C23"/>
  <c r="C22"/>
  <c r="C12"/>
  <c r="C11"/>
  <c r="C10"/>
  <c r="C9"/>
  <c r="H36"/>
  <c r="H34"/>
  <c r="H24"/>
  <c r="H22"/>
  <c r="H11"/>
  <c r="F22" l="1"/>
  <c r="H9" l="1"/>
  <c r="F38"/>
  <c r="F26"/>
  <c r="F13"/>
  <c r="E25" i="73" l="1"/>
  <c r="H25" s="1"/>
  <c r="C25"/>
  <c r="A24"/>
  <c r="E33" i="64"/>
  <c r="H33" s="1"/>
  <c r="E40" i="71"/>
  <c r="I27" i="55" l="1"/>
  <c r="H23" i="63" l="1"/>
  <c r="D26" i="72" l="1"/>
  <c r="A8" i="58" l="1"/>
  <c r="F25" i="55" l="1"/>
  <c r="F24"/>
  <c r="F27" s="1"/>
  <c r="F23"/>
  <c r="F17" i="59" l="1"/>
  <c r="B17"/>
  <c r="E16" i="56" l="1"/>
  <c r="F2" i="55"/>
  <c r="E47" i="71" l="1"/>
  <c r="H47" s="1"/>
  <c r="E18" i="73"/>
  <c r="H18" s="1"/>
  <c r="C18"/>
  <c r="A17"/>
  <c r="D48" i="72"/>
  <c r="E29" i="71"/>
  <c r="I28" i="59"/>
  <c r="D35" i="58"/>
  <c r="H7" i="56" l="1"/>
  <c r="H16" l="1"/>
  <c r="C20" i="63" l="1"/>
  <c r="E8" i="70" l="1"/>
  <c r="A19" i="72" l="1"/>
  <c r="A20" s="1"/>
  <c r="A21" s="1"/>
  <c r="A22" s="1"/>
  <c r="A23" s="1"/>
  <c r="A24" s="1"/>
  <c r="A25" s="1"/>
  <c r="D13" i="58"/>
  <c r="I14" i="57"/>
  <c r="G26" i="72" l="1"/>
  <c r="E40" i="67" l="1"/>
  <c r="E33" i="73" l="1"/>
  <c r="H33" s="1"/>
  <c r="C33"/>
  <c r="A32"/>
  <c r="D28" i="58"/>
  <c r="H28" s="1"/>
  <c r="E33" i="67" l="1"/>
  <c r="E32"/>
  <c r="C24" i="64"/>
  <c r="C23"/>
  <c r="C16"/>
  <c r="C15"/>
  <c r="E23" i="59"/>
  <c r="I23" s="1"/>
  <c r="D23"/>
  <c r="D17"/>
  <c r="G17" l="1"/>
  <c r="I17" s="1"/>
  <c r="J17" s="1"/>
  <c r="A40" i="73" l="1"/>
  <c r="A32" i="72"/>
  <c r="A33" s="1"/>
  <c r="D34"/>
  <c r="G34" s="1"/>
  <c r="E9" i="68"/>
  <c r="I7" s="1"/>
  <c r="E25" i="64"/>
  <c r="H25" s="1"/>
  <c r="E21" i="59"/>
  <c r="G15"/>
  <c r="F15"/>
  <c r="D15"/>
  <c r="A7" i="58"/>
  <c r="D8" i="75" l="1"/>
  <c r="E41" i="73"/>
  <c r="H41" s="1"/>
  <c r="C41"/>
  <c r="A8"/>
  <c r="G48" i="72"/>
  <c r="A47"/>
  <c r="D41"/>
  <c r="G41" s="1"/>
  <c r="A40"/>
  <c r="A9" i="58" l="1"/>
  <c r="A10" s="1"/>
  <c r="A11" s="1"/>
  <c r="A12" s="1"/>
  <c r="A10" i="72"/>
  <c r="H40" i="71" l="1"/>
  <c r="A35"/>
  <c r="A36" s="1"/>
  <c r="A37" s="1"/>
  <c r="A38" s="1"/>
  <c r="A39" s="1"/>
  <c r="H29"/>
  <c r="A22"/>
  <c r="A23" s="1"/>
  <c r="A24" s="1"/>
  <c r="A25" s="1"/>
  <c r="A26" s="1"/>
  <c r="A27" s="1"/>
  <c r="A28" s="1"/>
  <c r="E16"/>
  <c r="H16" s="1"/>
  <c r="A8" l="1"/>
  <c r="A9" s="1"/>
  <c r="A10" s="1"/>
  <c r="A11" s="1"/>
  <c r="A12" s="1"/>
  <c r="A13" s="1"/>
  <c r="A14" s="1"/>
  <c r="A15" s="1"/>
  <c r="D8" i="74"/>
  <c r="E9" i="73"/>
  <c r="H9" s="1"/>
  <c r="C9"/>
  <c r="G13" i="72"/>
  <c r="E14" i="70" l="1"/>
  <c r="E17" i="64"/>
  <c r="F13" i="57" s="1"/>
  <c r="F48" i="67"/>
  <c r="F34"/>
  <c r="I34" s="1"/>
  <c r="E19"/>
  <c r="E12"/>
  <c r="E5"/>
  <c r="C4"/>
  <c r="E10" i="66"/>
  <c r="E23" i="63"/>
  <c r="D23" i="58"/>
  <c r="H23" s="1"/>
  <c r="D18"/>
  <c r="H18" s="1"/>
  <c r="H17" i="64" l="1"/>
  <c r="F42" i="67"/>
  <c r="I42" s="1"/>
  <c r="F15" i="57" l="1"/>
  <c r="H15" s="1"/>
  <c r="F8" i="61"/>
  <c r="I8" s="1"/>
  <c r="F8" i="60"/>
  <c r="H13" i="58"/>
</calcChain>
</file>

<file path=xl/sharedStrings.xml><?xml version="1.0" encoding="utf-8"?>
<sst xmlns="http://schemas.openxmlformats.org/spreadsheetml/2006/main" count="755" uniqueCount="259">
  <si>
    <t>Обоснования (расчеты),</t>
  </si>
  <si>
    <t>РАЗДЕЛ 1</t>
  </si>
  <si>
    <t>ДОХОДЫ</t>
  </si>
  <si>
    <t>1. Доходы от использования собственности</t>
  </si>
  <si>
    <t>N п/п</t>
  </si>
  <si>
    <t>Источник доходов (объект имущества)</t>
  </si>
  <si>
    <t>Единица измерения</t>
  </si>
  <si>
    <t>Количество</t>
  </si>
  <si>
    <t>Размер платы (тариф, ставка), руб.</t>
  </si>
  <si>
    <t>Сумма, руб.</t>
  </si>
  <si>
    <t>Примечание</t>
  </si>
  <si>
    <t>Итого</t>
  </si>
  <si>
    <t>x</t>
  </si>
  <si>
    <t>2. Доходы в виде целевых субсидий</t>
  </si>
  <si>
    <t>Код (наименование) субсидии</t>
  </si>
  <si>
    <t>Направления расходования субсидии</t>
  </si>
  <si>
    <t>Расчет (обоснование) *</t>
  </si>
  <si>
    <t>* Субсидия на ремонт зданий и сооружений включается в расчет на основании приложенного согласованного локального сметного расчета.</t>
  </si>
  <si>
    <t>3. Доходы от оказания услуг (выполнения работ)</t>
  </si>
  <si>
    <t>Наименование услуги (работы)</t>
  </si>
  <si>
    <t>Объем услуг (работ)</t>
  </si>
  <si>
    <t>Затраты на единицу услуги (работы), руб.</t>
  </si>
  <si>
    <t>В рамках установленного муниципального задания</t>
  </si>
  <si>
    <t>Сверх установленного муниципального задания</t>
  </si>
  <si>
    <t>4. Доходы от иной приносящей доход деятельности</t>
  </si>
  <si>
    <t>Вид деятельности</t>
  </si>
  <si>
    <t>Расчет (обоснование)</t>
  </si>
  <si>
    <t>РАЗДЕЛ 2</t>
  </si>
  <si>
    <t>РАСХОДЫ</t>
  </si>
  <si>
    <t>1. Обоснование (расчет) выплат персоналу</t>
  </si>
  <si>
    <t>1.1. Обоснование (расчет) расходов на оплату труда</t>
  </si>
  <si>
    <t>Фонд оплаты труда по штатному расписанию, руб.</t>
  </si>
  <si>
    <t>Фонд оплаты труда по тарификации, руб.</t>
  </si>
  <si>
    <t>в месяц</t>
  </si>
  <si>
    <t>в год</t>
  </si>
  <si>
    <t>Наименование выплаты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</si>
  <si>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</si>
  <si>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</si>
  <si>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</si>
  <si>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Численность работников, получающих пособие, чел.</t>
  </si>
  <si>
    <t>Количество выплат в год на одного работника, руб.</t>
  </si>
  <si>
    <t>Размер выплаты (пособия) в месяц, руб.</t>
  </si>
  <si>
    <t>Размер базы для начисления страховых взносов, руб.</t>
  </si>
  <si>
    <t>Сумма взноса, руб.</t>
  </si>
  <si>
    <t>2. Обоснование (расчет) расходов</t>
  </si>
  <si>
    <t>на социальные и иные выплаты населению</t>
  </si>
  <si>
    <t>Наименование показателя</t>
  </si>
  <si>
    <t>Размер одной выплаты, руб.</t>
  </si>
  <si>
    <t>Количество выплат в год, ед.</t>
  </si>
  <si>
    <t>Наименование расходов</t>
  </si>
  <si>
    <t>Налоговая база, руб.</t>
  </si>
  <si>
    <t>Ставка налога, %</t>
  </si>
  <si>
    <t>Количество выплат в год</t>
  </si>
  <si>
    <t>6.1. Обоснование (расчет)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</si>
  <si>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</si>
  <si>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</si>
  <si>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</si>
  <si>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Количество услуг перевозки</t>
  </si>
  <si>
    <t>Цена услуги перевозки, руб.</t>
  </si>
  <si>
    <t>Ставка арендной платы</t>
  </si>
  <si>
    <t>Стоимость с учетом НДС, руб.</t>
  </si>
  <si>
    <t>Объект</t>
  </si>
  <si>
    <t>Количество работ (услуг)</t>
  </si>
  <si>
    <t>Стоимость работ (услуг), руб.</t>
  </si>
  <si>
    <t>Количество договоров, шт.</t>
  </si>
  <si>
    <t>Стоимость услуги, руб.</t>
  </si>
  <si>
    <t>Количество, шт.</t>
  </si>
  <si>
    <t>Средняя стоимость, руб.</t>
  </si>
  <si>
    <t>1.2. Обоснование (расчет) выплат при направлении в служебные командировки</t>
  </si>
  <si>
    <t>1.3. Обоснование (расчет) расходов на выплату пособия по уходу за ребенком</t>
  </si>
  <si>
    <t>3. Обоснование (расчет) расходов на уплату налогов, сборов и иных платежей</t>
  </si>
  <si>
    <t>4. Обоснование (расчет) расходов на безвозмездные перечисления организациям</t>
  </si>
  <si>
    <t>5. Обоснование (расчет) прочих расходов (кроме расходов на закупку товаров, работ, услуг)</t>
  </si>
  <si>
    <t>6. Обоснование (расчет) расходов на закупку товаров, работ, услуг</t>
  </si>
  <si>
    <t>6.2. Обоснование (расчет) расходов на оплату транспортных услуг</t>
  </si>
  <si>
    <t>6.3. Обоснование (расчет) расходов на оплату коммунальных услуг</t>
  </si>
  <si>
    <t>6.4. Обоснование (расчет) расходов на оплату аренды имущества</t>
  </si>
  <si>
    <t>6.5. Обоснование (расчет) расходов на оплату работ, услуг по содержанию имущества</t>
  </si>
  <si>
    <t>6.6. Обоснование (расчет) расходов на оплату прочих работ, услуг</t>
  </si>
  <si>
    <t>6.7. Обоснование (расчет) расходов на приобретение основных средств, материальных запасов</t>
  </si>
  <si>
    <t>прилагаемые к Плану финансово-хозяйственной деятельности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</si>
  <si>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</si>
  <si>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</si>
  <si>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</si>
  <si>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Тепловая энергия</t>
  </si>
  <si>
    <t>Активная электроэнергия</t>
  </si>
  <si>
    <t>Водоотведение</t>
  </si>
  <si>
    <t>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</si>
  <si>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Доходы от оказания услуг учреждениями, находящимися в ведении органов местного самоуправления городских округов (платные услуги)</t>
  </si>
  <si>
    <t>дети</t>
  </si>
  <si>
    <t>Налог на имущество</t>
  </si>
  <si>
    <t>Земельный налог</t>
  </si>
  <si>
    <t>111, 112, 119</t>
  </si>
  <si>
    <t>1.4. Обоснование (расчет) страховых взносов на обязательное страхование в Пенсионный фонд Российской Федерации, в Фонд</t>
  </si>
  <si>
    <t>социального страхования Российской Федерации, в Федеральный фонд обязательного медицинского страхования</t>
  </si>
  <si>
    <t>Общая сумма выплат, руб.</t>
  </si>
  <si>
    <t>Выходное пособие при увольнении по сокращению</t>
  </si>
  <si>
    <t>851, 852, 853</t>
  </si>
  <si>
    <t>Сумма исчисленного налога, подлежащего уплате, руб.</t>
  </si>
  <si>
    <t>Пени</t>
  </si>
  <si>
    <t>ТКО</t>
  </si>
  <si>
    <t>6.8. Обоснование (расчет) расходов на страхование</t>
  </si>
  <si>
    <t>906121152.17
Обеспечение деятельности образовательной организации до момента утверждения муниципального задания</t>
  </si>
  <si>
    <t>244, 247</t>
  </si>
  <si>
    <t>6.9. Обоснование (расчет) расходов на арендную плату за пользование земельными участками и другими обособленными природными объектами</t>
  </si>
  <si>
    <t>906121152.11
На выполнение аварийного ремонта конструкций зданий, систем жизнеобеспечения и инженерных сетей</t>
  </si>
  <si>
    <t>Выполнение аварийного ремонта конструкций зданий образовательных организаций, систем жизнеобеспечения и инженерных сетей на их территориях</t>
  </si>
  <si>
    <t>Дебиторская, кредиторская задолженность от возмещения коммунальных услуг</t>
  </si>
  <si>
    <t>Остаток средств на начало текущего финансового года</t>
  </si>
  <si>
    <t>Остаток средств на конец текущего финансового года</t>
  </si>
  <si>
    <t xml:space="preserve">   906.3020.2014040.000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основных средств по указанному имуществу)</t>
  </si>
  <si>
    <t xml:space="preserve">   906.3030.1040040.000 Пени, штрафы, иное возмещение ущерба по договорам гражданско-правового характера, нанесенного муниципальным учреждениям, находящимся в ведении органов местного самоуправления городских округов</t>
  </si>
  <si>
    <t xml:space="preserve">   906.3050.0000040.000 Доходы муниципальных учреждений, находящихся в ведении органов местного самоуправления городских округов, в части платы за присмотр и уход за детьми в муниципальных дошкольных образовательных учреждениях (родительская плата)</t>
  </si>
  <si>
    <t>906121152.10
На подготовку систем отопления, вентиляции и приборов учета тепловой энергии к работе в осенне-зимний период</t>
  </si>
  <si>
    <t>Подготовка систем отопления, вентиляции и приборов учета тепловой энергии к работе в осенне-зимний период, в том числе приобретение, замена оборудования</t>
  </si>
  <si>
    <t>906121152.15
На установку систем видеонаблюдения в образовательных организациях</t>
  </si>
  <si>
    <t>Установка систем видеонаблюдения на объектах (территориях) образовательных организаций, в том числе приобретение дополнительного оборудавания</t>
  </si>
  <si>
    <t>111, 119, 321, 350</t>
  </si>
  <si>
    <t>Движимое имущество</t>
  </si>
  <si>
    <t>шт</t>
  </si>
  <si>
    <t>Недвижимое имущество</t>
  </si>
  <si>
    <t>кв.м.</t>
  </si>
  <si>
    <t>Организация питания</t>
  </si>
  <si>
    <t>Бесплатный проезд детей-сирот</t>
  </si>
  <si>
    <t>Налог на имущество и землю</t>
  </si>
  <si>
    <t>906.3020.1040040.000 Доходы от оказания услуг учреждениями, находящимися в ведении органов местного самоуправления городских округов (платные услуги)</t>
  </si>
  <si>
    <t>Дебиторская, кредиторская задолженность за платные образовательные услуги</t>
  </si>
  <si>
    <t xml:space="preserve">педагогические работники </t>
  </si>
  <si>
    <t>кол-во класов</t>
  </si>
  <si>
    <t>12 мес.</t>
  </si>
  <si>
    <t>№</t>
  </si>
  <si>
    <t>х</t>
  </si>
  <si>
    <t>1.1.</t>
  </si>
  <si>
    <t>1.2.</t>
  </si>
  <si>
    <t>2.1.</t>
  </si>
  <si>
    <t>2.2.</t>
  </si>
  <si>
    <t>Субсидии на иные цели</t>
  </si>
  <si>
    <t>Организация горячего питания</t>
  </si>
  <si>
    <t>пособия за первые 3дня по временной нетрудоспособности</t>
  </si>
  <si>
    <t xml:space="preserve">Наименование </t>
  </si>
  <si>
    <t>Размер</t>
  </si>
  <si>
    <t>Тариф (с</t>
  </si>
  <si>
    <t>Индексация,</t>
  </si>
  <si>
    <t>Сумма,</t>
  </si>
  <si>
    <t>п/п</t>
  </si>
  <si>
    <t>показателя</t>
  </si>
  <si>
    <t>потребления</t>
  </si>
  <si>
    <t>учетом</t>
  </si>
  <si>
    <t>%</t>
  </si>
  <si>
    <t>руб.*</t>
  </si>
  <si>
    <t>ресурсов</t>
  </si>
  <si>
    <t>НДС), руб.</t>
  </si>
  <si>
    <t>Арендаторы</t>
  </si>
  <si>
    <t>906.3020.2044040.000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</si>
  <si>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906.3030.3040040.000 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</si>
  <si>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Дебиторская, кредиторская задолженность по аренде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</si>
  <si>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дому, для детей с ОВЗ и детей-инвалидов</t>
  </si>
  <si>
    <t>Обласной бюджет</t>
  </si>
  <si>
    <t>Местный бюджет</t>
  </si>
  <si>
    <t>непедагогические работники участвующие в образовательном процессе</t>
  </si>
  <si>
    <t>непедагогические работники не участвующие в образовательном процессе</t>
  </si>
  <si>
    <t>Сумма за один класс</t>
  </si>
  <si>
    <t>12мес.</t>
  </si>
  <si>
    <t>выплата персоналу по уходу за ребенком</t>
  </si>
  <si>
    <t>-</t>
  </si>
  <si>
    <t>Стройматериалы</t>
  </si>
  <si>
    <t>Расходы на питание, оплату труда, хозяйственные нужды, приобретение аптечки первой помощи, проезд детей в общественном транспорте, расходы в связи с соблюдением требований по санитарно-эпидемиологическому благополучию населения в ГОЛ</t>
  </si>
  <si>
    <t>налог на имущество</t>
  </si>
  <si>
    <t>налог на землю</t>
  </si>
  <si>
    <t>Телефон</t>
  </si>
  <si>
    <t>Интернет (учебные расходы)</t>
  </si>
  <si>
    <t>Транспортные расходы</t>
  </si>
  <si>
    <t>учебники</t>
  </si>
  <si>
    <t>Возмещение расходов на выплату пособий по ОСС ВНиМ</t>
  </si>
  <si>
    <t>страховая премия по договору страхования имущества</t>
  </si>
  <si>
    <t>906.3020.2044040,00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</si>
  <si>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возмещение коммунальных услуг</t>
  </si>
  <si>
    <t>КФСР 07.09</t>
  </si>
  <si>
    <t>КОСГУ 212</t>
  </si>
  <si>
    <r>
      <t>Фонд оплаты труда в год, руб.</t>
    </r>
    <r>
      <rPr>
        <sz val="10"/>
        <rFont val="Times New Roman"/>
        <family val="1"/>
        <charset val="204"/>
      </rPr>
      <t>*</t>
    </r>
  </si>
  <si>
    <t>906123151130033001000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</si>
  <si>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</si>
  <si>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</si>
  <si>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«Реализация основных общеобразовательных программ начального общего образования» по образовательным программам: начального общего образования, в форме обучения: очной, обучению на дому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</si>
  <si>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</t>
  </si>
  <si>
    <t xml:space="preserve">Группа продленного дня </t>
  </si>
  <si>
    <t>Возврат в бюджет средств субсидии 906123151621028205000</t>
  </si>
  <si>
    <t>Возврат в бюджет средств субсидии 906123151130033001000</t>
  </si>
  <si>
    <t>Возврат в бюджет средств субсидии 906123151130048000000</t>
  </si>
  <si>
    <t>Муниципальное бюджетное общеобразовательное учреждение - средняя общеобразовательная школа № 82</t>
  </si>
  <si>
    <t>ООО "Комбинат питания "Школьно-базовый"</t>
  </si>
  <si>
    <t>Ассоциация "КУКЛЫ"</t>
  </si>
  <si>
    <t>ТО контейнер. площадок</t>
  </si>
  <si>
    <t>УКУТ, ИТП</t>
  </si>
  <si>
    <t>ТО систем контроля доступа</t>
  </si>
  <si>
    <t>Вентиляция</t>
  </si>
  <si>
    <t>ТО установок пожарной сигнализации</t>
  </si>
  <si>
    <t>Обслуживание АПК</t>
  </si>
  <si>
    <t>Диспетчеризация</t>
  </si>
  <si>
    <t>ТО фильтров для воды</t>
  </si>
  <si>
    <t>ул.Бетонщиков,3</t>
  </si>
  <si>
    <t>Мед.осмотр</t>
  </si>
  <si>
    <t>укут, ИТП</t>
  </si>
  <si>
    <t>Парус</t>
  </si>
  <si>
    <t>Охрана</t>
  </si>
  <si>
    <t>СЭС</t>
  </si>
  <si>
    <t>охрана ГБР</t>
  </si>
  <si>
    <t>фильтры</t>
  </si>
  <si>
    <t>Уроки хореографии</t>
  </si>
  <si>
    <t>Курс практической грамотности</t>
  </si>
  <si>
    <t>2500руб*8мес*44чел</t>
  </si>
  <si>
    <t xml:space="preserve">2000руб*8мес*10чел </t>
  </si>
  <si>
    <t>командировочные расходы</t>
  </si>
  <si>
    <t>повышение квалификации</t>
  </si>
  <si>
    <t>медосмотр</t>
  </si>
  <si>
    <t>организация и ведение БУ внебюджетной деятельности</t>
  </si>
  <si>
    <t>расходный материал, запчасти</t>
  </si>
  <si>
    <t>НДС</t>
  </si>
  <si>
    <t>906123151621028205000</t>
  </si>
  <si>
    <t>906123151130048205000</t>
  </si>
  <si>
    <t>Дератизация</t>
  </si>
  <si>
    <t>ТО системы видеонаблюдения</t>
  </si>
  <si>
    <t>ТО охранной сигнализации</t>
  </si>
  <si>
    <t xml:space="preserve">Ремонтные работы </t>
  </si>
  <si>
    <t xml:space="preserve">Пени </t>
  </si>
  <si>
    <t xml:space="preserve">Организаци питани в ГПД </t>
  </si>
  <si>
    <t xml:space="preserve">хозтовары </t>
  </si>
  <si>
    <t>кфср 0709</t>
  </si>
  <si>
    <t xml:space="preserve">Хозтовары </t>
  </si>
  <si>
    <t>остаток</t>
  </si>
  <si>
    <t>«Реализация основных общеобразовательных программ основного общего образования» по образовательным программам: основного общего образования, в форме обучения: очной, обучению на дому, заочной</t>
  </si>
  <si>
    <t>«Реализация основных общеобразовательных программ основного общего образования» по образовательным программам: адаптированной образовательной программе основного общего образования в форме обучения: очная для детей с умственной отсталостью (дети с ОВЗ и дети-инвалиды)</t>
  </si>
  <si>
    <t>«Реализация основных общеобразовательных программ среднего общего образования»  по образовательным программам: среднего общего образования, в форме обучения: очной, обучению на дому, заочной</t>
  </si>
  <si>
    <t>Наименование страховых взносов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</si>
  <si>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обязательноге медицинское страхование, в том числе</t>
  </si>
  <si>
    <t>по ставке 30,0 %</t>
  </si>
  <si>
    <t>по ставке _____ %</t>
  </si>
  <si>
    <t>Страховые взносы от несчастных случаев на производстве и профессиональных заболеваний, в том числе</t>
  </si>
  <si>
    <t>по ставке 0,2 %</t>
  </si>
  <si>
    <t>на 30.01.2024</t>
  </si>
  <si>
    <t>9061241511130033001000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</si>
  <si>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 Выплаты ежемесячного денежного вознаграждения за классное руководство педагогическим работникам</t>
  </si>
  <si>
    <t xml:space="preserve">22 классов * 12 мес * 5000руб. </t>
  </si>
  <si>
    <t>906124151130048205000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образовании«город Екатеринбург»)</t>
  </si>
  <si>
    <t>Обучающиеся 1˗4х классов за исключением обучающихся с ограниченными возможностями здоровья, детей инвалидов (завтрак)</t>
  </si>
  <si>
    <t xml:space="preserve">36394 дето-дней * 42,17 руб. </t>
  </si>
  <si>
    <t>906124151621028205000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</si>
  <si>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36394 дето-дней * 17,47 руб. </t>
  </si>
  <si>
    <t>Обучающиеся 5˗11х классов из семей, имеющих среднедушевой доход ниже величины прожиточного минимума, установленного в Свердловской области (завтрак)</t>
  </si>
  <si>
    <t xml:space="preserve">1032 дето-дней * 68,96 руб. </t>
  </si>
  <si>
    <t>Обучающиеся 5˗11х классов из многодетных семей (завтрак)</t>
  </si>
  <si>
    <t xml:space="preserve">9116 дето-дней * 68,96 руб. </t>
  </si>
  <si>
    <t>Обучающиеся 5-11х классов, являющиеся детьми-сиротами, детьми, оставшиеся без попечения родителей (опекаемые) завтрак</t>
  </si>
  <si>
    <t xml:space="preserve">1720 дето-дней *68,96 руб. </t>
  </si>
  <si>
    <t>Обучающиеся 5-11х классов, лиц, принимающих (принимавших) участие в СВО (завтрак)</t>
  </si>
  <si>
    <t xml:space="preserve">172 дето-дней * 68,96 руб. </t>
  </si>
  <si>
    <t>906124151631030000000 Обеспечение бесплатного проезда детей-сирот в общественном транспорте за счет областного бюджета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</si>
  <si>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Проезд детей сирот </t>
  </si>
  <si>
    <t xml:space="preserve">Программное обеспечение для школьного питания 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</si>
</sst>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#,##0.00\ _₽"/>
    <numFmt numFmtId="167" formatCode="_-* #,##0.000\ _₽_-;\-* #,##0.000\ _₽_-;_-* &quot;-&quot;??\ _₽_-;_-@_-"/>
    <numFmt numFmtId="168" formatCode="#,##0.00_ ;\-#,##0.00\ 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4"/>
      <name val="Liberation Serif"/>
      <family val="1"/>
      <charset val="204"/>
    </font>
    <font>
      <sz val="10"/>
      <name val="Times New Roman"/>
      <family val="1"/>
      <charset val="204"/>
    </font>
    <font>
      <sz val="12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98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3" fontId="10" fillId="0" borderId="0" xfId="11" applyFont="1" applyFill="1"/>
    <xf numFmtId="0" fontId="10" fillId="0" borderId="0" xfId="0" applyFont="1" applyFill="1"/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justify" vertical="center"/>
    </xf>
    <xf numFmtId="0" fontId="13" fillId="0" borderId="3" xfId="0" applyFont="1" applyFill="1" applyBorder="1"/>
    <xf numFmtId="4" fontId="14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0" xfId="0" applyFont="1" applyFill="1" applyAlignment="1">
      <alignment horizontal="center" vertical="center" wrapText="1"/>
    </xf>
    <xf numFmtId="43" fontId="12" fillId="0" borderId="0" xfId="11" applyFont="1" applyFill="1"/>
    <xf numFmtId="4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justify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4" fillId="0" borderId="0" xfId="11" applyFont="1" applyFill="1"/>
    <xf numFmtId="43" fontId="14" fillId="0" borderId="0" xfId="0" applyNumberFormat="1" applyFont="1" applyFill="1"/>
    <xf numFmtId="1" fontId="14" fillId="0" borderId="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16" fontId="14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/>
    <xf numFmtId="43" fontId="17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/>
    <xf numFmtId="43" fontId="18" fillId="0" borderId="3" xfId="1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3" fontId="5" fillId="0" borderId="4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3" fontId="14" fillId="0" borderId="0" xfId="11" applyFont="1" applyFill="1" applyBorder="1"/>
    <xf numFmtId="43" fontId="14" fillId="0" borderId="0" xfId="11" applyFont="1" applyFill="1" applyBorder="1" applyAlignment="1">
      <alignment vertical="center" wrapText="1"/>
    </xf>
    <xf numFmtId="0" fontId="17" fillId="0" borderId="0" xfId="0" applyFont="1" applyFill="1" applyAlignment="1">
      <alignment horizontal="right"/>
    </xf>
    <xf numFmtId="0" fontId="21" fillId="0" borderId="0" xfId="0" applyFont="1" applyFill="1"/>
    <xf numFmtId="43" fontId="14" fillId="0" borderId="0" xfId="11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/>
    </xf>
    <xf numFmtId="43" fontId="18" fillId="0" borderId="4" xfId="1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3" fontId="15" fillId="0" borderId="3" xfId="0" applyNumberFormat="1" applyFont="1" applyFill="1" applyBorder="1"/>
    <xf numFmtId="0" fontId="14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43" fontId="18" fillId="0" borderId="3" xfId="11" applyFont="1" applyFill="1" applyBorder="1" applyAlignment="1">
      <alignment vertical="center" wrapText="1"/>
    </xf>
    <xf numFmtId="43" fontId="18" fillId="0" borderId="6" xfId="11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vertical="center" wrapText="1"/>
    </xf>
    <xf numFmtId="43" fontId="18" fillId="0" borderId="4" xfId="11" applyFont="1" applyFill="1" applyBorder="1" applyAlignment="1">
      <alignment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/>
    </xf>
    <xf numFmtId="43" fontId="5" fillId="0" borderId="3" xfId="0" applyNumberFormat="1" applyFont="1" applyFill="1" applyBorder="1" applyAlignment="1"/>
    <xf numFmtId="43" fontId="5" fillId="0" borderId="3" xfId="11" applyFont="1" applyFill="1" applyBorder="1"/>
    <xf numFmtId="43" fontId="16" fillId="0" borderId="4" xfId="11" applyFont="1" applyFill="1" applyBorder="1" applyAlignment="1">
      <alignment horizontal="center"/>
    </xf>
    <xf numFmtId="43" fontId="16" fillId="0" borderId="0" xfId="11" applyFont="1" applyFill="1" applyBorder="1" applyAlignment="1">
      <alignment horizontal="center"/>
    </xf>
    <xf numFmtId="167" fontId="16" fillId="0" borderId="0" xfId="11" applyNumberFormat="1" applyFont="1" applyFill="1" applyBorder="1" applyAlignment="1">
      <alignment horizontal="center"/>
    </xf>
    <xf numFmtId="168" fontId="14" fillId="0" borderId="3" xfId="5" applyNumberFormat="1" applyFont="1" applyFill="1" applyBorder="1" applyAlignment="1">
      <alignment horizontal="center" wrapText="1"/>
    </xf>
    <xf numFmtId="43" fontId="15" fillId="0" borderId="5" xfId="0" applyNumberFormat="1" applyFont="1" applyFill="1" applyBorder="1"/>
    <xf numFmtId="43" fontId="16" fillId="0" borderId="3" xfId="11" applyFont="1" applyFill="1" applyBorder="1" applyAlignment="1">
      <alignment horizontal="center"/>
    </xf>
    <xf numFmtId="43" fontId="15" fillId="0" borderId="0" xfId="0" applyNumberFormat="1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3" fontId="8" fillId="0" borderId="0" xfId="11" applyFont="1" applyFill="1"/>
    <xf numFmtId="43" fontId="8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13" fillId="0" borderId="0" xfId="0" applyFont="1"/>
    <xf numFmtId="0" fontId="20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0" xfId="11" applyFont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4" fontId="13" fillId="0" borderId="6" xfId="0" applyNumberFormat="1" applyFont="1" applyBorder="1"/>
    <xf numFmtId="0" fontId="13" fillId="0" borderId="9" xfId="0" applyFont="1" applyBorder="1" applyAlignment="1">
      <alignment horizontal="center"/>
    </xf>
    <xf numFmtId="0" fontId="20" fillId="0" borderId="4" xfId="0" applyFont="1" applyBorder="1" applyAlignment="1"/>
    <xf numFmtId="0" fontId="20" fillId="0" borderId="2" xfId="0" applyFont="1" applyBorder="1" applyAlignment="1"/>
    <xf numFmtId="43" fontId="20" fillId="0" borderId="0" xfId="11" applyFont="1"/>
    <xf numFmtId="0" fontId="20" fillId="0" borderId="0" xfId="0" applyFont="1"/>
    <xf numFmtId="43" fontId="13" fillId="0" borderId="0" xfId="0" applyNumberFormat="1" applyFont="1"/>
    <xf numFmtId="0" fontId="14" fillId="0" borderId="0" xfId="0" applyFont="1" applyFill="1" applyBorder="1" applyAlignment="1">
      <alignment horizontal="left" vertical="center"/>
    </xf>
    <xf numFmtId="166" fontId="13" fillId="0" borderId="6" xfId="0" applyNumberFormat="1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0" xfId="0" applyNumberFormat="1" applyFont="1" applyFill="1"/>
    <xf numFmtId="166" fontId="20" fillId="0" borderId="3" xfId="0" applyNumberFormat="1" applyFont="1" applyFill="1" applyBorder="1" applyAlignment="1"/>
    <xf numFmtId="166" fontId="13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Border="1"/>
    <xf numFmtId="4" fontId="13" fillId="0" borderId="0" xfId="0" applyNumberFormat="1" applyFont="1" applyFill="1"/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165" fontId="14" fillId="0" borderId="3" xfId="12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43" fontId="18" fillId="0" borderId="4" xfId="11" applyFont="1" applyFill="1" applyBorder="1" applyAlignment="1">
      <alignment horizontal="center" vertical="center" wrapText="1"/>
    </xf>
    <xf numFmtId="43" fontId="18" fillId="0" borderId="5" xfId="1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horizontal="left" vertical="center" wrapText="1"/>
    </xf>
    <xf numFmtId="49" fontId="18" fillId="0" borderId="0" xfId="11" applyNumberFormat="1" applyFont="1" applyFill="1" applyBorder="1" applyAlignment="1">
      <alignment horizontal="left" vertical="center" wrapText="1"/>
    </xf>
    <xf numFmtId="43" fontId="18" fillId="0" borderId="2" xfId="1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13">
    <cellStyle name="Excel Built-in Normal" xfId="2"/>
    <cellStyle name="Обычный" xfId="0" builtinId="0"/>
    <cellStyle name="Обычный 2" xfId="3"/>
    <cellStyle name="Обычный 2 2" xfId="9"/>
    <cellStyle name="Обычный 3" xfId="1"/>
    <cellStyle name="Обычный 4" xfId="4"/>
    <cellStyle name="Обычный 5" xfId="7"/>
    <cellStyle name="Финансовый" xfId="11" builtinId="3"/>
    <cellStyle name="Финансовый 2" xfId="5"/>
    <cellStyle name="Финансовый 2 2" xfId="10"/>
    <cellStyle name="Финансовый 3" xfId="6"/>
    <cellStyle name="Финансовый 4" xfId="8"/>
    <cellStyle name="Финансовый 4 2" xfId="1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view="pageBreakPreview" zoomScaleSheetLayoutView="100" workbookViewId="0">
      <selection activeCell="A7" sqref="A7"/>
    </sheetView>
  </sheetViews>
  <sheetFormatPr defaultColWidth="9.109375" defaultRowHeight="18"/>
  <cols>
    <col min="1" max="1" width="16.44140625" style="1" customWidth="1"/>
    <col min="2" max="2" width="28.5546875" style="1" customWidth="1"/>
    <col min="3" max="3" width="23.88671875" style="1" customWidth="1"/>
    <col min="4" max="5" width="16.44140625" style="1" customWidth="1"/>
    <col min="6" max="6" width="15.44140625" style="1" customWidth="1"/>
    <col min="7" max="7" width="16.44140625" style="1" customWidth="1"/>
    <col min="8" max="9" width="9.109375" style="1"/>
    <col min="10" max="10" width="11.33203125" style="1" bestFit="1" customWidth="1"/>
    <col min="11" max="12" width="9.109375" style="1"/>
    <col min="13" max="13" width="11.33203125" style="1" bestFit="1" customWidth="1"/>
    <col min="14" max="16384" width="9.109375" style="1"/>
  </cols>
  <sheetData>
    <row r="3" spans="1:7">
      <c r="A3" s="149" t="s">
        <v>0</v>
      </c>
      <c r="B3" s="149"/>
      <c r="C3" s="149"/>
      <c r="D3" s="149"/>
      <c r="E3" s="149"/>
      <c r="F3" s="149"/>
      <c r="G3" s="149"/>
    </row>
    <row r="4" spans="1:7">
      <c r="A4" s="149" t="s">
        <v>80</v>
      </c>
      <c r="B4" s="149"/>
      <c r="C4" s="149"/>
      <c r="D4" s="149"/>
      <c r="E4" s="149"/>
      <c r="F4" s="149"/>
      <c r="G4" s="149"/>
    </row>
    <row r="5" spans="1:7">
      <c r="A5" s="2"/>
      <c r="B5" s="2"/>
      <c r="C5" s="2"/>
      <c r="D5" s="2"/>
      <c r="E5" s="2"/>
      <c r="F5" s="2"/>
      <c r="G5" s="2"/>
    </row>
    <row r="6" spans="1:7">
      <c r="A6" s="151" t="s">
        <v>239</v>
      </c>
      <c r="B6" s="151"/>
      <c r="C6" s="151"/>
      <c r="D6" s="151"/>
      <c r="E6" s="151"/>
      <c r="F6" s="151"/>
      <c r="G6" s="151"/>
    </row>
    <row r="7" spans="1:7">
      <c r="A7" s="2"/>
      <c r="B7" s="2"/>
      <c r="C7" s="2"/>
      <c r="D7" s="2"/>
      <c r="E7" s="2"/>
      <c r="F7" s="2"/>
      <c r="G7" s="2"/>
    </row>
    <row r="8" spans="1:7" ht="30" customHeight="1">
      <c r="A8" s="150" t="s">
        <v>189</v>
      </c>
      <c r="B8" s="150"/>
      <c r="C8" s="150"/>
      <c r="D8" s="150"/>
      <c r="E8" s="150"/>
      <c r="F8" s="150"/>
      <c r="G8" s="150"/>
    </row>
    <row r="9" spans="1:7" ht="30" customHeight="1">
      <c r="A9" s="3"/>
      <c r="B9" s="3"/>
      <c r="C9" s="3"/>
      <c r="D9" s="3"/>
      <c r="E9" s="3"/>
      <c r="F9" s="3"/>
      <c r="G9" s="3"/>
    </row>
  </sheetData>
  <mergeCells count="4">
    <mergeCell ref="A3:G3"/>
    <mergeCell ref="A4:G4"/>
    <mergeCell ref="A8:G8"/>
    <mergeCell ref="A6:G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"/>
  <sheetViews>
    <sheetView view="pageBreakPreview" topLeftCell="A13" zoomScale="90" zoomScaleSheetLayoutView="90" workbookViewId="0">
      <selection activeCell="F27" sqref="F27"/>
    </sheetView>
  </sheetViews>
  <sheetFormatPr defaultColWidth="9.109375" defaultRowHeight="18"/>
  <cols>
    <col min="1" max="1" width="16.44140625" style="11" customWidth="1"/>
    <col min="2" max="2" width="28.5546875" style="11" customWidth="1"/>
    <col min="3" max="3" width="23.88671875" style="11" customWidth="1"/>
    <col min="4" max="5" width="16.44140625" style="11" customWidth="1"/>
    <col min="6" max="6" width="15.44140625" style="11" customWidth="1"/>
    <col min="7" max="7" width="30.88671875" style="11" customWidth="1"/>
    <col min="8" max="8" width="18.33203125" style="11" hidden="1" customWidth="1"/>
    <col min="9" max="9" width="15.6640625" style="11" hidden="1" customWidth="1"/>
    <col min="10" max="10" width="11.33203125" style="11" customWidth="1"/>
    <col min="11" max="12" width="9.109375" style="11"/>
    <col min="13" max="13" width="11.33203125" style="11" bestFit="1" customWidth="1"/>
    <col min="14" max="16384" width="9.109375" style="11"/>
  </cols>
  <sheetData>
    <row r="1" spans="1:7" ht="30" customHeight="1">
      <c r="A1" s="16"/>
      <c r="B1" s="16"/>
      <c r="C1" s="16"/>
      <c r="D1" s="16"/>
      <c r="E1" s="16"/>
      <c r="F1" s="16"/>
      <c r="G1" s="16"/>
    </row>
    <row r="2" spans="1:7">
      <c r="A2" s="152" t="s">
        <v>108</v>
      </c>
      <c r="B2" s="152"/>
      <c r="C2" s="152"/>
      <c r="D2" s="152"/>
      <c r="E2" s="152"/>
      <c r="F2" s="153">
        <f>SUM(F3:G12)</f>
        <v>932909.84</v>
      </c>
      <c r="G2" s="153"/>
    </row>
    <row r="3" spans="1:7" ht="61.5" customHeight="1">
      <c r="A3" s="152" t="s">
        <v>125</v>
      </c>
      <c r="B3" s="152"/>
      <c r="C3" s="152"/>
      <c r="D3" s="152"/>
      <c r="E3" s="152"/>
      <c r="F3" s="153">
        <v>740823.17</v>
      </c>
      <c r="G3" s="153"/>
    </row>
    <row r="4" spans="1:7" ht="61.5" hidden="1" customHeight="1">
      <c r="A4" s="152" t="s">
        <v>110</v>
      </c>
      <c r="B4" s="152"/>
      <c r="C4" s="152"/>
      <c r="D4" s="152"/>
      <c r="E4" s="152"/>
      <c r="F4" s="153"/>
      <c r="G4" s="153"/>
    </row>
    <row r="5" spans="1:7" ht="61.5" customHeight="1">
      <c r="A5" s="152" t="s">
        <v>153</v>
      </c>
      <c r="B5" s="152"/>
      <c r="C5" s="152"/>
      <c r="D5" s="152"/>
      <c r="E5" s="152"/>
      <c r="F5" s="153">
        <v>1995</v>
      </c>
      <c r="G5" s="153"/>
    </row>
    <row r="6" spans="1:7" ht="61.5" hidden="1" customHeight="1">
      <c r="A6" s="152" t="s">
        <v>111</v>
      </c>
      <c r="B6" s="152"/>
      <c r="C6" s="152"/>
      <c r="D6" s="152"/>
      <c r="E6" s="152"/>
      <c r="F6" s="153"/>
      <c r="G6" s="153"/>
    </row>
    <row r="7" spans="1:7" ht="61.5" customHeight="1">
      <c r="A7" s="152" t="s">
        <v>154</v>
      </c>
      <c r="B7" s="152"/>
      <c r="C7" s="152"/>
      <c r="D7" s="152"/>
      <c r="E7" s="152"/>
      <c r="F7" s="153">
        <v>87.35</v>
      </c>
      <c r="G7" s="153"/>
    </row>
    <row r="8" spans="1:7" ht="74.25" hidden="1" customHeight="1">
      <c r="A8" s="155" t="s">
        <v>112</v>
      </c>
      <c r="B8" s="156"/>
      <c r="C8" s="156"/>
      <c r="D8" s="156"/>
      <c r="E8" s="157"/>
      <c r="F8" s="159"/>
      <c r="G8" s="160"/>
    </row>
    <row r="9" spans="1:7" ht="113.25" customHeight="1">
      <c r="A9" s="155" t="s">
        <v>181</v>
      </c>
      <c r="B9" s="156"/>
      <c r="C9" s="156"/>
      <c r="D9" s="156"/>
      <c r="E9" s="157"/>
      <c r="F9" s="153">
        <v>66481.31</v>
      </c>
      <c r="G9" s="153"/>
    </row>
    <row r="10" spans="1:7" ht="113.25" customHeight="1">
      <c r="A10" s="155" t="s">
        <v>182</v>
      </c>
      <c r="B10" s="156"/>
      <c r="C10" s="156"/>
      <c r="D10" s="156"/>
      <c r="E10" s="157"/>
      <c r="F10" s="153">
        <v>78816.429999999993</v>
      </c>
      <c r="G10" s="153"/>
    </row>
    <row r="11" spans="1:7" ht="111" customHeight="1">
      <c r="A11" s="155" t="s">
        <v>180</v>
      </c>
      <c r="B11" s="156"/>
      <c r="C11" s="156"/>
      <c r="D11" s="156"/>
      <c r="E11" s="157"/>
      <c r="F11" s="153">
        <v>44706.58</v>
      </c>
      <c r="G11" s="153"/>
    </row>
    <row r="12" spans="1:7" ht="61.5" hidden="1" customHeight="1">
      <c r="A12" s="152" t="s">
        <v>109</v>
      </c>
      <c r="B12" s="152"/>
      <c r="C12" s="152"/>
      <c r="D12" s="152"/>
      <c r="E12" s="152"/>
      <c r="F12" s="153"/>
      <c r="G12" s="153"/>
    </row>
    <row r="13" spans="1:7">
      <c r="A13" s="12"/>
    </row>
    <row r="14" spans="1:7">
      <c r="A14" s="154" t="s">
        <v>1</v>
      </c>
      <c r="B14" s="154"/>
      <c r="C14" s="154"/>
      <c r="D14" s="154"/>
      <c r="E14" s="154"/>
      <c r="F14" s="154"/>
      <c r="G14" s="154"/>
    </row>
    <row r="15" spans="1:7">
      <c r="A15" s="154" t="s">
        <v>2</v>
      </c>
      <c r="B15" s="154"/>
      <c r="C15" s="154"/>
      <c r="D15" s="154"/>
      <c r="E15" s="154"/>
      <c r="F15" s="154"/>
      <c r="G15" s="154"/>
    </row>
    <row r="16" spans="1:7">
      <c r="A16" s="12"/>
    </row>
    <row r="17" spans="1:9">
      <c r="A17" s="158" t="s">
        <v>3</v>
      </c>
      <c r="B17" s="158"/>
      <c r="C17" s="158"/>
      <c r="D17" s="158"/>
      <c r="E17" s="158"/>
      <c r="F17" s="158"/>
      <c r="G17" s="158"/>
    </row>
    <row r="18" spans="1:9">
      <c r="A18" s="12"/>
    </row>
    <row r="21" spans="1:9" s="91" customFormat="1" ht="54">
      <c r="A21" s="97" t="s">
        <v>4</v>
      </c>
      <c r="B21" s="97" t="s">
        <v>5</v>
      </c>
      <c r="C21" s="97" t="s">
        <v>6</v>
      </c>
      <c r="D21" s="97" t="s">
        <v>7</v>
      </c>
      <c r="E21" s="97" t="s">
        <v>8</v>
      </c>
      <c r="F21" s="97" t="s">
        <v>9</v>
      </c>
      <c r="G21" s="97" t="s">
        <v>10</v>
      </c>
    </row>
    <row r="22" spans="1:9" s="91" customFormat="1">
      <c r="A22" s="97">
        <v>1</v>
      </c>
      <c r="B22" s="97">
        <v>2</v>
      </c>
      <c r="C22" s="97">
        <v>3</v>
      </c>
      <c r="D22" s="97">
        <v>4</v>
      </c>
      <c r="E22" s="97">
        <v>5</v>
      </c>
      <c r="F22" s="97">
        <v>6</v>
      </c>
      <c r="G22" s="97">
        <v>7</v>
      </c>
    </row>
    <row r="23" spans="1:9" s="91" customFormat="1" ht="18" customHeight="1">
      <c r="A23" s="100">
        <v>1</v>
      </c>
      <c r="B23" s="99" t="s">
        <v>118</v>
      </c>
      <c r="C23" s="92" t="s">
        <v>119</v>
      </c>
      <c r="D23" s="97">
        <v>12</v>
      </c>
      <c r="E23" s="94">
        <v>7441.46</v>
      </c>
      <c r="F23" s="93">
        <f>E23*D23</f>
        <v>89297.52</v>
      </c>
      <c r="G23" s="99" t="s">
        <v>190</v>
      </c>
    </row>
    <row r="24" spans="1:9" s="91" customFormat="1" ht="18" customHeight="1">
      <c r="A24" s="101"/>
      <c r="B24" s="99" t="s">
        <v>120</v>
      </c>
      <c r="C24" s="92" t="s">
        <v>121</v>
      </c>
      <c r="D24" s="92">
        <v>12</v>
      </c>
      <c r="E24" s="93">
        <v>462.67</v>
      </c>
      <c r="F24" s="93">
        <f>E24*D24</f>
        <v>5552.04</v>
      </c>
      <c r="G24" s="102"/>
      <c r="H24" s="95"/>
    </row>
    <row r="25" spans="1:9" s="91" customFormat="1" ht="36" customHeight="1">
      <c r="A25" s="97">
        <v>2</v>
      </c>
      <c r="B25" s="99" t="s">
        <v>120</v>
      </c>
      <c r="C25" s="92" t="s">
        <v>121</v>
      </c>
      <c r="D25" s="92">
        <v>12</v>
      </c>
      <c r="E25" s="93">
        <v>27649.63</v>
      </c>
      <c r="F25" s="93">
        <f t="shared" ref="F25" si="0">D25*E25</f>
        <v>331795.56</v>
      </c>
      <c r="G25" s="92" t="s">
        <v>191</v>
      </c>
      <c r="H25" s="95"/>
    </row>
    <row r="26" spans="1:9" s="91" customFormat="1" ht="72">
      <c r="A26" s="97">
        <v>3</v>
      </c>
      <c r="B26" s="92" t="s">
        <v>155</v>
      </c>
      <c r="C26" s="92"/>
      <c r="D26" s="92"/>
      <c r="E26" s="93"/>
      <c r="F26" s="93">
        <v>0</v>
      </c>
      <c r="G26" s="92"/>
      <c r="H26" s="95"/>
    </row>
    <row r="27" spans="1:9" s="91" customFormat="1">
      <c r="A27" s="97" t="s">
        <v>11</v>
      </c>
      <c r="B27" s="97"/>
      <c r="C27" s="97" t="s">
        <v>12</v>
      </c>
      <c r="D27" s="97" t="s">
        <v>12</v>
      </c>
      <c r="E27" s="97" t="s">
        <v>12</v>
      </c>
      <c r="F27" s="94">
        <f>SUM(F23:F26)</f>
        <v>426645.12</v>
      </c>
      <c r="G27" s="98"/>
      <c r="H27" s="95">
        <v>426645.12</v>
      </c>
      <c r="I27" s="96">
        <f>H27-F27</f>
        <v>0</v>
      </c>
    </row>
  </sheetData>
  <mergeCells count="25">
    <mergeCell ref="A15:G15"/>
    <mergeCell ref="A17:G17"/>
    <mergeCell ref="A2:E2"/>
    <mergeCell ref="F2:G2"/>
    <mergeCell ref="A3:E3"/>
    <mergeCell ref="F3:G3"/>
    <mergeCell ref="A4:E4"/>
    <mergeCell ref="F4:G4"/>
    <mergeCell ref="A5:E5"/>
    <mergeCell ref="F5:G5"/>
    <mergeCell ref="A6:E6"/>
    <mergeCell ref="F6:G6"/>
    <mergeCell ref="A7:E7"/>
    <mergeCell ref="F7:G7"/>
    <mergeCell ref="F8:G8"/>
    <mergeCell ref="A8:E8"/>
    <mergeCell ref="A12:E12"/>
    <mergeCell ref="F12:G12"/>
    <mergeCell ref="A14:G14"/>
    <mergeCell ref="A9:E9"/>
    <mergeCell ref="F9:G9"/>
    <mergeCell ref="A10:E10"/>
    <mergeCell ref="F10:G10"/>
    <mergeCell ref="A11:E11"/>
    <mergeCell ref="F11:G11"/>
  </mergeCells>
  <pageMargins left="0.98425196850393704" right="0.39370078740157483" top="0.39370078740157483" bottom="0.39370078740157483" header="0" footer="0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view="pageBreakPreview" topLeftCell="A12" zoomScale="70" zoomScaleSheetLayoutView="70" workbookViewId="0">
      <selection activeCell="B7" sqref="B7"/>
    </sheetView>
  </sheetViews>
  <sheetFormatPr defaultColWidth="9.109375" defaultRowHeight="18"/>
  <cols>
    <col min="1" max="1" width="5" style="11" customWidth="1"/>
    <col min="2" max="2" width="38" style="11" customWidth="1"/>
    <col min="3" max="3" width="31.44140625" style="11" customWidth="1"/>
    <col min="4" max="4" width="31" style="11" customWidth="1"/>
    <col min="5" max="5" width="18.88671875" style="11" customWidth="1"/>
    <col min="6" max="6" width="15.44140625" style="11" customWidth="1"/>
    <col min="7" max="7" width="20.44140625" style="11" hidden="1" customWidth="1"/>
    <col min="8" max="8" width="19.109375" style="11" hidden="1" customWidth="1"/>
    <col min="9" max="9" width="11.33203125" style="11" customWidth="1"/>
    <col min="10" max="11" width="9.109375" style="11" customWidth="1"/>
    <col min="12" max="12" width="11.33203125" style="11" bestFit="1" customWidth="1"/>
    <col min="13" max="16384" width="9.109375" style="11"/>
  </cols>
  <sheetData>
    <row r="1" spans="1:8">
      <c r="A1" s="12"/>
    </row>
    <row r="2" spans="1:8">
      <c r="A2" s="158" t="s">
        <v>13</v>
      </c>
      <c r="B2" s="158"/>
      <c r="C2" s="158"/>
      <c r="D2" s="158"/>
      <c r="E2" s="158"/>
      <c r="F2" s="158"/>
    </row>
    <row r="3" spans="1:8">
      <c r="A3" s="12"/>
    </row>
    <row r="4" spans="1:8">
      <c r="A4" s="12"/>
    </row>
    <row r="5" spans="1:8" ht="36">
      <c r="A5" s="57" t="s">
        <v>4</v>
      </c>
      <c r="B5" s="57" t="s">
        <v>14</v>
      </c>
      <c r="C5" s="57" t="s">
        <v>15</v>
      </c>
      <c r="D5" s="57" t="s">
        <v>16</v>
      </c>
      <c r="E5" s="57" t="s">
        <v>9</v>
      </c>
    </row>
    <row r="6" spans="1:8">
      <c r="A6" s="57">
        <v>1</v>
      </c>
      <c r="B6" s="57">
        <v>2</v>
      </c>
      <c r="C6" s="57">
        <v>3</v>
      </c>
      <c r="D6" s="57">
        <v>4</v>
      </c>
      <c r="E6" s="57">
        <v>5</v>
      </c>
    </row>
    <row r="7" spans="1:8" ht="306">
      <c r="A7" s="57">
        <v>1</v>
      </c>
      <c r="B7" s="56" t="s">
        <v>240</v>
      </c>
      <c r="C7" s="56" t="s">
        <v>241</v>
      </c>
      <c r="D7" s="57" t="s">
        <v>242</v>
      </c>
      <c r="E7" s="55">
        <v>1886598</v>
      </c>
      <c r="G7" s="11">
        <v>1886598</v>
      </c>
      <c r="H7" s="19">
        <f>G7-E7</f>
        <v>0</v>
      </c>
    </row>
    <row r="8" spans="1:8" ht="324">
      <c r="A8" s="141"/>
      <c r="B8" s="139" t="s">
        <v>243</v>
      </c>
      <c r="C8" s="139" t="s">
        <v>244</v>
      </c>
      <c r="D8" s="141" t="s">
        <v>245</v>
      </c>
      <c r="E8" s="140">
        <v>1535000</v>
      </c>
      <c r="G8" s="11">
        <v>1535000</v>
      </c>
      <c r="H8" s="19">
        <f>G8-E8</f>
        <v>0</v>
      </c>
    </row>
    <row r="9" spans="1:8" ht="324" customHeight="1">
      <c r="A9" s="166">
        <v>3</v>
      </c>
      <c r="B9" s="163" t="s">
        <v>246</v>
      </c>
      <c r="C9" s="139" t="s">
        <v>244</v>
      </c>
      <c r="D9" s="141" t="s">
        <v>247</v>
      </c>
      <c r="E9" s="140">
        <v>635875.93000000005</v>
      </c>
      <c r="H9" s="19"/>
    </row>
    <row r="10" spans="1:8" ht="144">
      <c r="A10" s="167"/>
      <c r="B10" s="164"/>
      <c r="C10" s="139" t="s">
        <v>248</v>
      </c>
      <c r="D10" s="141" t="s">
        <v>249</v>
      </c>
      <c r="E10" s="140">
        <v>71170.84</v>
      </c>
      <c r="H10" s="19"/>
    </row>
    <row r="11" spans="1:8" ht="54">
      <c r="A11" s="167"/>
      <c r="B11" s="164"/>
      <c r="C11" s="139" t="s">
        <v>250</v>
      </c>
      <c r="D11" s="141" t="s">
        <v>251</v>
      </c>
      <c r="E11" s="140">
        <v>628675.78</v>
      </c>
      <c r="H11" s="19"/>
    </row>
    <row r="12" spans="1:8" ht="108">
      <c r="A12" s="167"/>
      <c r="B12" s="164"/>
      <c r="C12" s="139" t="s">
        <v>252</v>
      </c>
      <c r="D12" s="141" t="s">
        <v>253</v>
      </c>
      <c r="E12" s="140">
        <f>118618.07+797.57</f>
        <v>119415.64000000001</v>
      </c>
      <c r="H12" s="19"/>
    </row>
    <row r="13" spans="1:8" ht="90">
      <c r="A13" s="168"/>
      <c r="B13" s="165"/>
      <c r="C13" s="139" t="s">
        <v>254</v>
      </c>
      <c r="D13" s="141" t="s">
        <v>255</v>
      </c>
      <c r="E13" s="140">
        <v>11861.81</v>
      </c>
      <c r="G13" s="11">
        <v>1467000</v>
      </c>
      <c r="H13" s="19">
        <f>G13-SUM(E9:E13)</f>
        <v>0</v>
      </c>
    </row>
    <row r="14" spans="1:8" ht="270">
      <c r="A14" s="141">
        <v>4</v>
      </c>
      <c r="B14" s="139" t="s">
        <v>256</v>
      </c>
      <c r="C14" s="139" t="s">
        <v>257</v>
      </c>
      <c r="D14" s="141"/>
      <c r="E14" s="140">
        <v>66500</v>
      </c>
      <c r="H14" s="19"/>
    </row>
    <row r="15" spans="1:8">
      <c r="A15" s="141"/>
      <c r="B15" s="139"/>
      <c r="C15" s="139"/>
      <c r="D15" s="141"/>
      <c r="E15" s="140"/>
      <c r="H15" s="19"/>
    </row>
    <row r="16" spans="1:8">
      <c r="A16" s="161" t="s">
        <v>11</v>
      </c>
      <c r="B16" s="161"/>
      <c r="C16" s="57" t="s">
        <v>12</v>
      </c>
      <c r="D16" s="57" t="s">
        <v>12</v>
      </c>
      <c r="E16" s="55">
        <f>SUM(E7:E15)</f>
        <v>4955097.9999999991</v>
      </c>
      <c r="G16" s="17">
        <v>4955098</v>
      </c>
      <c r="H16" s="18">
        <f>G16-E16</f>
        <v>0</v>
      </c>
    </row>
    <row r="17" spans="1:5">
      <c r="A17" s="20"/>
      <c r="B17" s="20"/>
      <c r="C17" s="20"/>
      <c r="D17" s="20"/>
      <c r="E17" s="21"/>
    </row>
    <row r="18" spans="1:5">
      <c r="A18" s="20"/>
      <c r="B18" s="20"/>
      <c r="C18" s="20"/>
      <c r="D18" s="20"/>
      <c r="E18" s="21"/>
    </row>
    <row r="19" spans="1:5" hidden="1">
      <c r="A19" s="162" t="s">
        <v>17</v>
      </c>
      <c r="B19" s="162"/>
      <c r="C19" s="162"/>
      <c r="D19" s="162"/>
      <c r="E19" s="162"/>
    </row>
    <row r="20" spans="1:5" hidden="1">
      <c r="A20" s="12"/>
    </row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idden="1"/>
    <row r="30" spans="1:5" hidden="1"/>
    <row r="31" spans="1:5" hidden="1"/>
    <row r="32" spans="1:5" hidden="1"/>
    <row r="33" hidden="1"/>
    <row r="34" hidden="1"/>
    <row r="35" hidden="1"/>
    <row r="36" hidden="1"/>
    <row r="37" hidden="1"/>
  </sheetData>
  <mergeCells count="5">
    <mergeCell ref="A2:F2"/>
    <mergeCell ref="A16:B16"/>
    <mergeCell ref="A19:E19"/>
    <mergeCell ref="B9:B13"/>
    <mergeCell ref="A9:A13"/>
  </mergeCells>
  <pageMargins left="0.98425196850393704" right="0.39370078740157483" top="0.39370078740157483" bottom="0.39370078740157483" header="0" footer="0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0" zoomScaleSheetLayoutView="70" workbookViewId="0">
      <selection activeCell="G1" sqref="G1:H1048576"/>
    </sheetView>
  </sheetViews>
  <sheetFormatPr defaultColWidth="9.109375" defaultRowHeight="15.6"/>
  <cols>
    <col min="1" max="1" width="6" style="23" customWidth="1"/>
    <col min="2" max="2" width="89.44140625" style="23" customWidth="1"/>
    <col min="3" max="3" width="23.88671875" style="23" customWidth="1"/>
    <col min="4" max="5" width="16.44140625" style="23" customWidth="1"/>
    <col min="6" max="6" width="21.33203125" style="23" customWidth="1"/>
    <col min="7" max="7" width="16.44140625" style="23" hidden="1" customWidth="1"/>
    <col min="8" max="8" width="19.33203125" style="23" hidden="1" customWidth="1"/>
    <col min="9" max="9" width="19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70" t="s">
        <v>18</v>
      </c>
      <c r="B2" s="170"/>
      <c r="C2" s="170"/>
      <c r="D2" s="170"/>
      <c r="E2" s="170"/>
      <c r="F2" s="170"/>
      <c r="G2" s="170"/>
    </row>
    <row r="3" spans="1:9">
      <c r="A3" s="24"/>
    </row>
    <row r="4" spans="1:9" ht="70.5" customHeight="1">
      <c r="A4" s="58" t="s">
        <v>4</v>
      </c>
      <c r="B4" s="58" t="s">
        <v>19</v>
      </c>
      <c r="C4" s="58" t="s">
        <v>6</v>
      </c>
      <c r="D4" s="58" t="s">
        <v>20</v>
      </c>
      <c r="E4" s="58" t="s">
        <v>21</v>
      </c>
      <c r="F4" s="58" t="s">
        <v>9</v>
      </c>
    </row>
    <row r="5" spans="1:9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</row>
    <row r="6" spans="1:9">
      <c r="A6" s="58">
        <v>1</v>
      </c>
      <c r="B6" s="169" t="s">
        <v>22</v>
      </c>
      <c r="C6" s="169"/>
      <c r="D6" s="169"/>
      <c r="E6" s="169"/>
      <c r="F6" s="169"/>
    </row>
    <row r="7" spans="1:9" ht="46.8">
      <c r="A7" s="35">
        <v>1</v>
      </c>
      <c r="B7" s="136" t="s">
        <v>183</v>
      </c>
      <c r="C7" s="58" t="s">
        <v>89</v>
      </c>
      <c r="D7" s="137">
        <v>210</v>
      </c>
      <c r="E7" s="137">
        <v>74747.53</v>
      </c>
      <c r="F7" s="137">
        <v>15696981.299999999</v>
      </c>
      <c r="I7" s="36"/>
    </row>
    <row r="8" spans="1:9" ht="46.8">
      <c r="A8" s="35">
        <v>2</v>
      </c>
      <c r="B8" s="136" t="s">
        <v>230</v>
      </c>
      <c r="C8" s="58" t="s">
        <v>89</v>
      </c>
      <c r="D8" s="137">
        <v>303</v>
      </c>
      <c r="E8" s="137">
        <v>72528.88</v>
      </c>
      <c r="F8" s="137">
        <f>21976250.64+21436</f>
        <v>21997686.640000001</v>
      </c>
      <c r="I8" s="36"/>
    </row>
    <row r="9" spans="1:9" ht="62.4">
      <c r="A9" s="35">
        <v>3</v>
      </c>
      <c r="B9" s="136" t="s">
        <v>231</v>
      </c>
      <c r="C9" s="58" t="s">
        <v>89</v>
      </c>
      <c r="D9" s="137">
        <v>4</v>
      </c>
      <c r="E9" s="137">
        <v>78923.47</v>
      </c>
      <c r="F9" s="137">
        <v>315693.88</v>
      </c>
      <c r="H9" s="36"/>
      <c r="I9" s="36"/>
    </row>
    <row r="10" spans="1:9" ht="46.8">
      <c r="A10" s="35">
        <v>4</v>
      </c>
      <c r="B10" s="136" t="s">
        <v>232</v>
      </c>
      <c r="C10" s="58" t="s">
        <v>89</v>
      </c>
      <c r="D10" s="137">
        <v>19</v>
      </c>
      <c r="E10" s="137">
        <v>75948.960000000006</v>
      </c>
      <c r="F10" s="137">
        <v>1443030.2400000002</v>
      </c>
      <c r="H10" s="36"/>
      <c r="I10" s="36"/>
    </row>
    <row r="11" spans="1:9" ht="62.4">
      <c r="A11" s="35">
        <v>5</v>
      </c>
      <c r="B11" s="136" t="s">
        <v>184</v>
      </c>
      <c r="C11" s="58" t="s">
        <v>89</v>
      </c>
      <c r="D11" s="137">
        <v>22</v>
      </c>
      <c r="E11" s="137">
        <v>81257.91</v>
      </c>
      <c r="F11" s="137">
        <v>1787674.02</v>
      </c>
      <c r="H11" s="36"/>
      <c r="I11" s="36"/>
    </row>
    <row r="12" spans="1:9" ht="62.4">
      <c r="A12" s="35">
        <v>6</v>
      </c>
      <c r="B12" s="136" t="s">
        <v>156</v>
      </c>
      <c r="C12" s="58" t="s">
        <v>89</v>
      </c>
      <c r="D12" s="137">
        <v>1</v>
      </c>
      <c r="E12" s="137">
        <v>89393.85</v>
      </c>
      <c r="F12" s="137">
        <v>89393.86</v>
      </c>
      <c r="H12" s="36"/>
      <c r="I12" s="36"/>
    </row>
    <row r="13" spans="1:9" ht="30" customHeight="1">
      <c r="A13" s="35">
        <v>7</v>
      </c>
      <c r="B13" s="30" t="s">
        <v>124</v>
      </c>
      <c r="C13" s="58"/>
      <c r="D13" s="14"/>
      <c r="E13" s="14"/>
      <c r="F13" s="14">
        <f>'3'!E17</f>
        <v>2588976.0599999996</v>
      </c>
    </row>
    <row r="14" spans="1:9" ht="30" hidden="1" customHeight="1">
      <c r="A14" s="35">
        <v>8</v>
      </c>
      <c r="B14" s="30" t="s">
        <v>173</v>
      </c>
      <c r="C14" s="58"/>
      <c r="D14" s="14"/>
      <c r="E14" s="14"/>
      <c r="F14" s="14"/>
      <c r="H14" s="33"/>
      <c r="I14" s="33">
        <f>H14-F14</f>
        <v>0</v>
      </c>
    </row>
    <row r="15" spans="1:9">
      <c r="A15" s="169" t="s">
        <v>11</v>
      </c>
      <c r="B15" s="169"/>
      <c r="C15" s="58" t="s">
        <v>12</v>
      </c>
      <c r="D15" s="58" t="s">
        <v>12</v>
      </c>
      <c r="E15" s="58" t="s">
        <v>12</v>
      </c>
      <c r="F15" s="14">
        <f>SUM(F7:F14)</f>
        <v>43919436.000000007</v>
      </c>
      <c r="G15" s="23">
        <v>43919436</v>
      </c>
      <c r="H15" s="33">
        <f>G15-F15</f>
        <v>0</v>
      </c>
      <c r="I15" s="34"/>
    </row>
    <row r="16" spans="1:9">
      <c r="A16" s="58">
        <v>2</v>
      </c>
      <c r="B16" s="169" t="s">
        <v>23</v>
      </c>
      <c r="C16" s="169"/>
      <c r="D16" s="169"/>
      <c r="E16" s="169"/>
      <c r="F16" s="169"/>
    </row>
    <row r="17" spans="1:8">
      <c r="A17" s="37"/>
      <c r="B17" s="63"/>
      <c r="C17" s="63"/>
      <c r="D17" s="63"/>
      <c r="E17" s="63"/>
      <c r="F17" s="14"/>
      <c r="H17" s="34"/>
    </row>
    <row r="18" spans="1:8">
      <c r="A18" s="169" t="s">
        <v>11</v>
      </c>
      <c r="B18" s="169"/>
      <c r="C18" s="58" t="s">
        <v>12</v>
      </c>
      <c r="D18" s="58" t="s">
        <v>12</v>
      </c>
      <c r="E18" s="58" t="s">
        <v>12</v>
      </c>
      <c r="F18" s="63"/>
    </row>
    <row r="19" spans="1:8">
      <c r="A19" s="38"/>
      <c r="B19" s="39"/>
      <c r="C19" s="39"/>
      <c r="D19" s="39"/>
      <c r="E19" s="39"/>
      <c r="F19" s="39"/>
    </row>
  </sheetData>
  <mergeCells count="5">
    <mergeCell ref="B16:F16"/>
    <mergeCell ref="A18:B18"/>
    <mergeCell ref="A2:G2"/>
    <mergeCell ref="B6:F6"/>
    <mergeCell ref="A15:B15"/>
  </mergeCells>
  <pageMargins left="0.98425196850393704" right="0.39370078740157483" top="0.39370078740157483" bottom="0.39370078740157483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70" zoomScaleSheetLayoutView="70" workbookViewId="0">
      <selection activeCell="D34" sqref="D34"/>
    </sheetView>
  </sheetViews>
  <sheetFormatPr defaultColWidth="9.109375" defaultRowHeight="15.6"/>
  <cols>
    <col min="1" max="1" width="16.44140625" style="23" customWidth="1"/>
    <col min="2" max="2" width="37.109375" style="23" customWidth="1"/>
    <col min="3" max="3" width="31" style="23" customWidth="1"/>
    <col min="4" max="5" width="16.44140625" style="23" customWidth="1"/>
    <col min="6" max="6" width="15.44140625" style="23" customWidth="1"/>
    <col min="7" max="8" width="19.33203125" style="23" hidden="1" customWidth="1"/>
    <col min="9" max="9" width="11.33203125" style="23" customWidth="1"/>
    <col min="10" max="11" width="9.109375" style="23"/>
    <col min="12" max="12" width="11.33203125" style="23" bestFit="1" customWidth="1"/>
    <col min="13" max="16384" width="9.109375" style="23"/>
  </cols>
  <sheetData>
    <row r="1" spans="1:8">
      <c r="A1" s="38"/>
      <c r="B1" s="39"/>
      <c r="C1" s="39"/>
      <c r="D1" s="39"/>
      <c r="E1" s="39"/>
      <c r="F1" s="39"/>
    </row>
    <row r="2" spans="1:8">
      <c r="A2" s="171" t="s">
        <v>24</v>
      </c>
      <c r="B2" s="171"/>
      <c r="C2" s="171"/>
      <c r="D2" s="171"/>
      <c r="E2" s="171"/>
      <c r="F2" s="171"/>
    </row>
    <row r="3" spans="1:8">
      <c r="A3" s="24"/>
    </row>
    <row r="4" spans="1:8">
      <c r="A4" s="58" t="s">
        <v>4</v>
      </c>
      <c r="B4" s="58" t="s">
        <v>25</v>
      </c>
      <c r="C4" s="58" t="s">
        <v>26</v>
      </c>
      <c r="D4" s="58" t="s">
        <v>9</v>
      </c>
      <c r="E4" s="58" t="s">
        <v>10</v>
      </c>
    </row>
    <row r="5" spans="1:8">
      <c r="A5" s="58">
        <v>1</v>
      </c>
      <c r="B5" s="61">
        <v>2</v>
      </c>
      <c r="C5" s="58">
        <v>3</v>
      </c>
      <c r="D5" s="58">
        <v>4</v>
      </c>
      <c r="E5" s="58">
        <v>5</v>
      </c>
    </row>
    <row r="6" spans="1:8">
      <c r="A6" s="64">
        <v>1</v>
      </c>
      <c r="B6" s="66" t="s">
        <v>208</v>
      </c>
      <c r="C6" s="65" t="s">
        <v>210</v>
      </c>
      <c r="D6" s="14">
        <v>880000</v>
      </c>
      <c r="E6" s="58"/>
    </row>
    <row r="7" spans="1:8">
      <c r="A7" s="58">
        <f>A6+1</f>
        <v>2</v>
      </c>
      <c r="B7" s="30" t="s">
        <v>209</v>
      </c>
      <c r="C7" s="58" t="s">
        <v>211</v>
      </c>
      <c r="D7" s="14">
        <v>160000</v>
      </c>
      <c r="E7" s="58"/>
    </row>
    <row r="8" spans="1:8">
      <c r="A8" s="58">
        <f>A7+1</f>
        <v>3</v>
      </c>
      <c r="B8" s="30" t="s">
        <v>185</v>
      </c>
      <c r="C8" s="58"/>
      <c r="D8" s="14">
        <v>1485783</v>
      </c>
      <c r="E8" s="58"/>
    </row>
    <row r="9" spans="1:8">
      <c r="A9" s="58">
        <f t="shared" ref="A9:A12" si="0">A8+1</f>
        <v>4</v>
      </c>
      <c r="B9" s="30" t="s">
        <v>176</v>
      </c>
      <c r="C9" s="58"/>
      <c r="D9" s="14">
        <v>429819.78</v>
      </c>
      <c r="E9" s="58"/>
    </row>
    <row r="10" spans="1:8" ht="46.8">
      <c r="A10" s="58">
        <f t="shared" si="0"/>
        <v>5</v>
      </c>
      <c r="B10" s="30" t="s">
        <v>107</v>
      </c>
      <c r="C10" s="58"/>
      <c r="D10" s="14"/>
      <c r="E10" s="58"/>
    </row>
    <row r="11" spans="1:8" ht="46.8">
      <c r="A11" s="58">
        <f t="shared" si="0"/>
        <v>6</v>
      </c>
      <c r="B11" s="30" t="s">
        <v>126</v>
      </c>
      <c r="C11" s="58"/>
      <c r="D11" s="14"/>
      <c r="E11" s="63"/>
    </row>
    <row r="12" spans="1:8" ht="124.8">
      <c r="A12" s="58">
        <f t="shared" si="0"/>
        <v>7</v>
      </c>
      <c r="B12" s="30" t="s">
        <v>166</v>
      </c>
      <c r="C12" s="58"/>
      <c r="D12" s="14"/>
      <c r="E12" s="63"/>
    </row>
    <row r="13" spans="1:8">
      <c r="A13" s="169" t="s">
        <v>11</v>
      </c>
      <c r="B13" s="169"/>
      <c r="C13" s="58" t="s">
        <v>12</v>
      </c>
      <c r="D13" s="14">
        <f>SUM(D6:D12)</f>
        <v>2955602.7800000003</v>
      </c>
      <c r="E13" s="63"/>
      <c r="G13" s="33">
        <v>2955602.78</v>
      </c>
      <c r="H13" s="34">
        <f>G13-D13</f>
        <v>0</v>
      </c>
    </row>
    <row r="14" spans="1:8">
      <c r="A14" s="24"/>
    </row>
    <row r="15" spans="1:8">
      <c r="A15" s="58" t="s">
        <v>4</v>
      </c>
      <c r="B15" s="58" t="s">
        <v>25</v>
      </c>
      <c r="C15" s="58" t="s">
        <v>26</v>
      </c>
      <c r="D15" s="58" t="s">
        <v>9</v>
      </c>
      <c r="E15" s="58" t="s">
        <v>10</v>
      </c>
    </row>
    <row r="16" spans="1:8">
      <c r="A16" s="58">
        <v>1</v>
      </c>
      <c r="B16" s="58">
        <v>2</v>
      </c>
      <c r="C16" s="58">
        <v>3</v>
      </c>
      <c r="D16" s="58">
        <v>4</v>
      </c>
      <c r="E16" s="58">
        <v>5</v>
      </c>
    </row>
    <row r="17" spans="1:8">
      <c r="A17" s="58">
        <v>1</v>
      </c>
      <c r="B17" s="30" t="s">
        <v>217</v>
      </c>
      <c r="C17" s="58"/>
      <c r="D17" s="14">
        <v>-71108</v>
      </c>
      <c r="E17" s="58"/>
    </row>
    <row r="18" spans="1:8">
      <c r="A18" s="169" t="s">
        <v>11</v>
      </c>
      <c r="B18" s="169"/>
      <c r="C18" s="58" t="s">
        <v>12</v>
      </c>
      <c r="D18" s="14">
        <f>SUM(D17:D17)</f>
        <v>-71108</v>
      </c>
      <c r="E18" s="63"/>
      <c r="G18" s="33">
        <v>-71108</v>
      </c>
      <c r="H18" s="34">
        <f>G18-D18</f>
        <v>0</v>
      </c>
    </row>
    <row r="20" spans="1:8">
      <c r="A20" s="58" t="s">
        <v>4</v>
      </c>
      <c r="B20" s="58" t="s">
        <v>25</v>
      </c>
      <c r="C20" s="58" t="s">
        <v>26</v>
      </c>
      <c r="D20" s="58" t="s">
        <v>9</v>
      </c>
      <c r="E20" s="58" t="s">
        <v>10</v>
      </c>
    </row>
    <row r="21" spans="1:8">
      <c r="A21" s="58">
        <v>1</v>
      </c>
      <c r="B21" s="58">
        <v>2</v>
      </c>
      <c r="C21" s="58">
        <v>3</v>
      </c>
      <c r="D21" s="58">
        <v>4</v>
      </c>
      <c r="E21" s="58">
        <v>5</v>
      </c>
    </row>
    <row r="22" spans="1:8" ht="75.75" customHeight="1">
      <c r="A22" s="58">
        <v>1</v>
      </c>
      <c r="B22" s="30" t="s">
        <v>87</v>
      </c>
      <c r="C22" s="58"/>
      <c r="D22" s="14">
        <v>0</v>
      </c>
      <c r="E22" s="58"/>
    </row>
    <row r="23" spans="1:8">
      <c r="A23" s="169" t="s">
        <v>11</v>
      </c>
      <c r="B23" s="169"/>
      <c r="C23" s="58" t="s">
        <v>12</v>
      </c>
      <c r="D23" s="14">
        <f>SUM(D22:D22)</f>
        <v>0</v>
      </c>
      <c r="E23" s="63"/>
      <c r="G23" s="33">
        <v>0</v>
      </c>
      <c r="H23" s="34">
        <f>G23-D23</f>
        <v>0</v>
      </c>
    </row>
    <row r="24" spans="1:8">
      <c r="G24" s="33"/>
    </row>
    <row r="25" spans="1:8" hidden="1">
      <c r="A25" s="58" t="s">
        <v>4</v>
      </c>
      <c r="B25" s="58" t="s">
        <v>25</v>
      </c>
      <c r="C25" s="58" t="s">
        <v>26</v>
      </c>
      <c r="D25" s="58" t="s">
        <v>9</v>
      </c>
      <c r="E25" s="58" t="s">
        <v>10</v>
      </c>
    </row>
    <row r="26" spans="1:8" hidden="1">
      <c r="A26" s="58">
        <v>1</v>
      </c>
      <c r="B26" s="58">
        <v>2</v>
      </c>
      <c r="C26" s="58">
        <v>3</v>
      </c>
      <c r="D26" s="58">
        <v>4</v>
      </c>
      <c r="E26" s="58">
        <v>5</v>
      </c>
    </row>
    <row r="27" spans="1:8" ht="129.75" hidden="1" customHeight="1">
      <c r="A27" s="58">
        <v>1</v>
      </c>
      <c r="B27" s="30" t="s">
        <v>175</v>
      </c>
      <c r="C27" s="58"/>
      <c r="D27" s="14"/>
      <c r="E27" s="58"/>
    </row>
    <row r="28" spans="1:8" hidden="1">
      <c r="A28" s="169" t="s">
        <v>11</v>
      </c>
      <c r="B28" s="169"/>
      <c r="C28" s="58" t="s">
        <v>12</v>
      </c>
      <c r="D28" s="14">
        <f>SUM(D27:D27)</f>
        <v>0</v>
      </c>
      <c r="E28" s="63"/>
      <c r="G28" s="33">
        <v>0</v>
      </c>
      <c r="H28" s="34">
        <f>G28-D28</f>
        <v>0</v>
      </c>
    </row>
    <row r="29" spans="1:8" hidden="1"/>
    <row r="30" spans="1:8">
      <c r="A30" s="58" t="s">
        <v>4</v>
      </c>
      <c r="B30" s="58" t="s">
        <v>25</v>
      </c>
      <c r="C30" s="58" t="s">
        <v>26</v>
      </c>
      <c r="D30" s="58" t="s">
        <v>9</v>
      </c>
      <c r="E30" s="58" t="s">
        <v>10</v>
      </c>
    </row>
    <row r="31" spans="1:8">
      <c r="A31" s="58">
        <v>1</v>
      </c>
      <c r="B31" s="58">
        <v>2</v>
      </c>
      <c r="C31" s="58">
        <v>3</v>
      </c>
      <c r="D31" s="58">
        <v>4</v>
      </c>
      <c r="E31" s="58">
        <v>5</v>
      </c>
    </row>
    <row r="32" spans="1:8" ht="31.2">
      <c r="A32" s="58">
        <v>1</v>
      </c>
      <c r="B32" s="30" t="s">
        <v>186</v>
      </c>
      <c r="C32" s="58"/>
      <c r="D32" s="14"/>
      <c r="E32" s="58"/>
    </row>
    <row r="33" spans="1:8" ht="31.2">
      <c r="A33" s="58">
        <v>2</v>
      </c>
      <c r="B33" s="30" t="s">
        <v>188</v>
      </c>
      <c r="C33" s="58"/>
      <c r="D33" s="14"/>
      <c r="E33" s="58"/>
    </row>
    <row r="34" spans="1:8" ht="31.2">
      <c r="A34" s="58">
        <v>3</v>
      </c>
      <c r="B34" s="30" t="s">
        <v>187</v>
      </c>
      <c r="C34" s="58"/>
      <c r="D34" s="14">
        <v>44706.58</v>
      </c>
      <c r="E34" s="58"/>
    </row>
    <row r="35" spans="1:8">
      <c r="A35" s="169" t="s">
        <v>11</v>
      </c>
      <c r="B35" s="169"/>
      <c r="C35" s="58" t="s">
        <v>12</v>
      </c>
      <c r="D35" s="14">
        <f>SUM(D32:D34)</f>
        <v>44706.58</v>
      </c>
      <c r="E35" s="63"/>
      <c r="G35" s="33"/>
      <c r="H35" s="34"/>
    </row>
  </sheetData>
  <mergeCells count="6">
    <mergeCell ref="A35:B35"/>
    <mergeCell ref="A23:B23"/>
    <mergeCell ref="A18:B18"/>
    <mergeCell ref="A2:F2"/>
    <mergeCell ref="A13:B13"/>
    <mergeCell ref="A28:B28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7"/>
  <sheetViews>
    <sheetView view="pageBreakPreview" zoomScale="77" zoomScaleSheetLayoutView="77" workbookViewId="0">
      <selection activeCell="C25" sqref="C25:G25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7.109375" style="23" customWidth="1"/>
    <col min="7" max="7" width="21.33203125" style="23" customWidth="1"/>
    <col min="8" max="8" width="23.5546875" style="23" hidden="1" customWidth="1"/>
    <col min="9" max="9" width="18.44140625" style="23" hidden="1" customWidth="1"/>
    <col min="10" max="10" width="18" style="23" customWidth="1"/>
    <col min="11" max="11" width="23.5546875" style="23" bestFit="1" customWidth="1"/>
    <col min="12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80" t="s">
        <v>27</v>
      </c>
      <c r="B2" s="180"/>
      <c r="C2" s="180"/>
      <c r="D2" s="180"/>
      <c r="E2" s="180"/>
      <c r="F2" s="180"/>
      <c r="G2" s="180"/>
    </row>
    <row r="3" spans="1:9">
      <c r="A3" s="180" t="s">
        <v>28</v>
      </c>
      <c r="B3" s="180"/>
      <c r="C3" s="180"/>
      <c r="D3" s="180"/>
      <c r="E3" s="180"/>
      <c r="F3" s="180"/>
      <c r="G3" s="180"/>
    </row>
    <row r="4" spans="1:9">
      <c r="A4" s="24"/>
    </row>
    <row r="5" spans="1:9">
      <c r="A5" s="170" t="s">
        <v>29</v>
      </c>
      <c r="B5" s="170"/>
      <c r="C5" s="170"/>
      <c r="D5" s="170"/>
      <c r="E5" s="170"/>
      <c r="F5" s="170"/>
      <c r="G5" s="170"/>
    </row>
    <row r="6" spans="1:9">
      <c r="A6" s="24"/>
    </row>
    <row r="7" spans="1:9">
      <c r="A7" s="170" t="s">
        <v>81</v>
      </c>
      <c r="B7" s="170"/>
      <c r="C7" s="185" t="s">
        <v>92</v>
      </c>
      <c r="D7" s="185"/>
      <c r="E7" s="185"/>
      <c r="F7" s="185"/>
      <c r="G7" s="185"/>
    </row>
    <row r="8" spans="1:9">
      <c r="A8" s="24"/>
    </row>
    <row r="9" spans="1:9">
      <c r="A9" s="170" t="s">
        <v>30</v>
      </c>
      <c r="B9" s="170"/>
      <c r="C9" s="170"/>
      <c r="D9" s="170"/>
      <c r="E9" s="170"/>
      <c r="F9" s="170"/>
      <c r="G9" s="170"/>
    </row>
    <row r="10" spans="1:9">
      <c r="A10" s="59"/>
      <c r="B10" s="59"/>
      <c r="C10" s="62"/>
      <c r="D10" s="62"/>
      <c r="E10" s="62"/>
      <c r="F10" s="62"/>
      <c r="G10" s="62"/>
    </row>
    <row r="11" spans="1:9">
      <c r="A11" s="170" t="s">
        <v>82</v>
      </c>
      <c r="B11" s="170"/>
      <c r="C11" s="172" t="s">
        <v>83</v>
      </c>
      <c r="D11" s="172"/>
      <c r="E11" s="172"/>
      <c r="F11" s="172"/>
      <c r="G11" s="172"/>
    </row>
    <row r="12" spans="1:9" s="15" customFormat="1" ht="28.5" customHeight="1">
      <c r="A12" s="175" t="s">
        <v>31</v>
      </c>
      <c r="B12" s="176"/>
      <c r="C12" s="176"/>
      <c r="D12" s="181"/>
      <c r="E12" s="173" t="s">
        <v>32</v>
      </c>
      <c r="F12" s="174"/>
      <c r="G12" s="182" t="s">
        <v>179</v>
      </c>
      <c r="H12" s="40"/>
    </row>
    <row r="13" spans="1:9" s="15" customFormat="1" ht="18" customHeight="1">
      <c r="A13" s="173" t="s">
        <v>157</v>
      </c>
      <c r="B13" s="174"/>
      <c r="C13" s="173" t="s">
        <v>158</v>
      </c>
      <c r="D13" s="174"/>
      <c r="E13" s="173" t="s">
        <v>157</v>
      </c>
      <c r="F13" s="174"/>
      <c r="G13" s="183"/>
      <c r="H13" s="40"/>
    </row>
    <row r="14" spans="1:9" s="15" customFormat="1" ht="54.75" customHeight="1">
      <c r="A14" s="173" t="s">
        <v>159</v>
      </c>
      <c r="B14" s="174"/>
      <c r="C14" s="173" t="s">
        <v>160</v>
      </c>
      <c r="D14" s="174"/>
      <c r="E14" s="173" t="s">
        <v>127</v>
      </c>
      <c r="F14" s="174"/>
      <c r="G14" s="184"/>
    </row>
    <row r="15" spans="1:9" s="15" customFormat="1" ht="17.399999999999999">
      <c r="A15" s="77" t="s">
        <v>33</v>
      </c>
      <c r="B15" s="43" t="s">
        <v>129</v>
      </c>
      <c r="C15" s="43" t="s">
        <v>33</v>
      </c>
      <c r="D15" s="43" t="str">
        <f>B15</f>
        <v>12 мес.</v>
      </c>
      <c r="E15" s="43" t="s">
        <v>33</v>
      </c>
      <c r="F15" s="43" t="str">
        <f>B15</f>
        <v>12 мес.</v>
      </c>
      <c r="G15" s="43" t="str">
        <f>B15</f>
        <v>12 мес.</v>
      </c>
    </row>
    <row r="16" spans="1:9" s="15" customFormat="1" ht="12" customHeight="1">
      <c r="A16" s="68">
        <v>1</v>
      </c>
      <c r="B16" s="41">
        <v>2</v>
      </c>
      <c r="C16" s="41">
        <v>3</v>
      </c>
      <c r="D16" s="41">
        <v>4</v>
      </c>
      <c r="E16" s="41">
        <v>5</v>
      </c>
      <c r="F16" s="41">
        <v>6</v>
      </c>
      <c r="G16" s="78">
        <v>7</v>
      </c>
      <c r="I16" s="79"/>
    </row>
    <row r="17" spans="1:28" s="15" customFormat="1" ht="17.399999999999999">
      <c r="A17" s="80">
        <v>210189.45</v>
      </c>
      <c r="B17" s="69">
        <f>A17*12</f>
        <v>2522273.4000000004</v>
      </c>
      <c r="C17" s="81">
        <v>332078.49</v>
      </c>
      <c r="D17" s="69">
        <f>C17*12</f>
        <v>3984941.88</v>
      </c>
      <c r="E17" s="81">
        <v>1831949.28</v>
      </c>
      <c r="F17" s="69">
        <f>E17*12</f>
        <v>21983391.359999999</v>
      </c>
      <c r="G17" s="82">
        <f>B17+F17+D17</f>
        <v>28490606.639999997</v>
      </c>
      <c r="H17" s="83">
        <v>28490606.640000001</v>
      </c>
      <c r="I17" s="83">
        <f>H17-G17</f>
        <v>0</v>
      </c>
      <c r="J17" s="84">
        <f>I17/12</f>
        <v>0</v>
      </c>
    </row>
    <row r="18" spans="1:28">
      <c r="A18" s="24"/>
      <c r="C18" s="39"/>
      <c r="D18" s="39"/>
      <c r="E18" s="39"/>
      <c r="F18" s="39"/>
      <c r="G18" s="39"/>
      <c r="H18" s="83"/>
      <c r="I18" s="83"/>
    </row>
    <row r="19" spans="1:28" s="15" customFormat="1" ht="39.75" customHeight="1">
      <c r="A19" s="170" t="s">
        <v>82</v>
      </c>
      <c r="B19" s="170"/>
      <c r="C19" s="177" t="s">
        <v>88</v>
      </c>
      <c r="D19" s="177"/>
      <c r="E19" s="177"/>
      <c r="F19" s="177"/>
      <c r="G19" s="177"/>
      <c r="H19" s="83"/>
      <c r="I19" s="83"/>
      <c r="AB19" s="40"/>
    </row>
    <row r="20" spans="1:28" s="15" customFormat="1" ht="45.75" customHeight="1">
      <c r="A20" s="175" t="s">
        <v>31</v>
      </c>
      <c r="B20" s="176"/>
      <c r="C20" s="173" t="s">
        <v>32</v>
      </c>
      <c r="D20" s="174"/>
      <c r="E20" s="72" t="s">
        <v>179</v>
      </c>
      <c r="H20" s="83"/>
      <c r="I20" s="83"/>
    </row>
    <row r="21" spans="1:28" s="15" customFormat="1" ht="17.399999999999999">
      <c r="A21" s="67" t="s">
        <v>33</v>
      </c>
      <c r="B21" s="43" t="s">
        <v>34</v>
      </c>
      <c r="C21" s="43" t="s">
        <v>33</v>
      </c>
      <c r="D21" s="43" t="s">
        <v>34</v>
      </c>
      <c r="E21" s="43" t="str">
        <f>B21</f>
        <v>в год</v>
      </c>
      <c r="H21" s="83"/>
      <c r="I21" s="83"/>
    </row>
    <row r="22" spans="1:28" s="15" customFormat="1" ht="17.399999999999999">
      <c r="A22" s="68">
        <v>1</v>
      </c>
      <c r="B22" s="41">
        <v>2</v>
      </c>
      <c r="C22" s="41">
        <v>3</v>
      </c>
      <c r="D22" s="41">
        <v>4</v>
      </c>
      <c r="E22" s="78">
        <v>5</v>
      </c>
      <c r="H22" s="83"/>
      <c r="I22" s="83"/>
    </row>
    <row r="23" spans="1:28" s="15" customFormat="1" ht="17.399999999999999">
      <c r="A23" s="85">
        <v>60118.17</v>
      </c>
      <c r="B23" s="86">
        <v>480945.37</v>
      </c>
      <c r="C23" s="81"/>
      <c r="D23" s="69">
        <f>C23*12</f>
        <v>0</v>
      </c>
      <c r="E23" s="87">
        <f>B23</f>
        <v>480945.37</v>
      </c>
      <c r="H23" s="83">
        <v>480945.37</v>
      </c>
      <c r="I23" s="83">
        <f>H23-E23</f>
        <v>0</v>
      </c>
    </row>
    <row r="24" spans="1:28" s="15" customFormat="1" ht="17.399999999999999">
      <c r="A24" s="42"/>
      <c r="B24" s="42"/>
      <c r="C24" s="88"/>
      <c r="H24" s="83"/>
      <c r="I24" s="83"/>
    </row>
    <row r="25" spans="1:28" ht="95.25" customHeight="1">
      <c r="A25" s="170" t="s">
        <v>82</v>
      </c>
      <c r="B25" s="170"/>
      <c r="C25" s="178" t="s">
        <v>240</v>
      </c>
      <c r="D25" s="178"/>
      <c r="E25" s="178"/>
      <c r="F25" s="178"/>
      <c r="G25" s="178"/>
    </row>
    <row r="26" spans="1:28" s="15" customFormat="1" ht="33" customHeight="1">
      <c r="A26" s="173" t="s">
        <v>127</v>
      </c>
      <c r="B26" s="179"/>
      <c r="C26" s="174"/>
      <c r="D26" s="44"/>
      <c r="E26" s="44"/>
      <c r="F26" s="44"/>
      <c r="G26" s="44"/>
    </row>
    <row r="27" spans="1:28" s="15" customFormat="1" ht="17.399999999999999">
      <c r="A27" s="67" t="s">
        <v>128</v>
      </c>
      <c r="B27" s="67" t="s">
        <v>161</v>
      </c>
      <c r="C27" s="43" t="s">
        <v>162</v>
      </c>
    </row>
    <row r="28" spans="1:28" s="15" customFormat="1" ht="17.399999999999999">
      <c r="A28" s="68">
        <v>1</v>
      </c>
      <c r="B28" s="68">
        <v>2</v>
      </c>
      <c r="C28" s="41">
        <v>3</v>
      </c>
      <c r="H28" s="15">
        <v>1449000</v>
      </c>
      <c r="I28" s="40">
        <f>H28-C29</f>
        <v>0</v>
      </c>
    </row>
    <row r="29" spans="1:28" s="15" customFormat="1" ht="17.399999999999999">
      <c r="A29" s="45">
        <v>22</v>
      </c>
      <c r="B29" s="45">
        <v>5000</v>
      </c>
      <c r="C29" s="69">
        <v>1449000</v>
      </c>
    </row>
    <row r="30" spans="1:28">
      <c r="E30" s="34"/>
    </row>
    <row r="37" spans="2:2">
      <c r="B37" s="34"/>
    </row>
  </sheetData>
  <mergeCells count="24">
    <mergeCell ref="A25:B25"/>
    <mergeCell ref="C25:G25"/>
    <mergeCell ref="A26:C26"/>
    <mergeCell ref="A2:G2"/>
    <mergeCell ref="A3:G3"/>
    <mergeCell ref="A12:D12"/>
    <mergeCell ref="E12:F12"/>
    <mergeCell ref="G12:G14"/>
    <mergeCell ref="A13:B13"/>
    <mergeCell ref="C13:D13"/>
    <mergeCell ref="E13:F13"/>
    <mergeCell ref="A5:G5"/>
    <mergeCell ref="A7:B7"/>
    <mergeCell ref="C7:G7"/>
    <mergeCell ref="A9:G9"/>
    <mergeCell ref="A11:B11"/>
    <mergeCell ref="C11:G11"/>
    <mergeCell ref="A14:B14"/>
    <mergeCell ref="C14:D14"/>
    <mergeCell ref="E14:F14"/>
    <mergeCell ref="A20:B20"/>
    <mergeCell ref="C20:D20"/>
    <mergeCell ref="A19:B19"/>
    <mergeCell ref="C19:G19"/>
  </mergeCells>
  <pageMargins left="0.98425196850393704" right="0.39370078740157483" top="0.39370078740157483" bottom="0.39370078740157483" header="0" footer="0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="70" zoomScaleSheetLayoutView="70" workbookViewId="0">
      <selection activeCell="F8" sqref="F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0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70" t="s">
        <v>68</v>
      </c>
      <c r="B2" s="170"/>
      <c r="C2" s="170"/>
      <c r="D2" s="170"/>
      <c r="E2" s="170"/>
      <c r="F2" s="170"/>
      <c r="G2" s="170"/>
    </row>
    <row r="3" spans="1:8">
      <c r="A3" s="24"/>
    </row>
    <row r="4" spans="1:8" ht="42" customHeight="1">
      <c r="A4" s="170" t="s">
        <v>82</v>
      </c>
      <c r="B4" s="170"/>
      <c r="C4" s="172" t="s">
        <v>88</v>
      </c>
      <c r="D4" s="172"/>
      <c r="E4" s="172"/>
      <c r="F4" s="172"/>
      <c r="G4" s="172"/>
    </row>
    <row r="5" spans="1:8" ht="46.8">
      <c r="A5" s="32" t="s">
        <v>4</v>
      </c>
      <c r="B5" s="32" t="s">
        <v>35</v>
      </c>
      <c r="C5" s="32" t="s">
        <v>36</v>
      </c>
      <c r="D5" s="32" t="s">
        <v>37</v>
      </c>
      <c r="E5" s="32" t="s">
        <v>38</v>
      </c>
      <c r="F5" s="32" t="s">
        <v>9</v>
      </c>
      <c r="H5" s="23" t="s">
        <v>178</v>
      </c>
    </row>
    <row r="6" spans="1:8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8">
      <c r="A7" s="32">
        <v>1</v>
      </c>
      <c r="B7" s="30" t="s">
        <v>212</v>
      </c>
      <c r="C7" s="14">
        <v>1200</v>
      </c>
      <c r="D7" s="32">
        <v>1</v>
      </c>
      <c r="E7" s="32"/>
      <c r="F7" s="14">
        <v>1200</v>
      </c>
    </row>
    <row r="8" spans="1:8">
      <c r="A8" s="169" t="s">
        <v>11</v>
      </c>
      <c r="B8" s="169"/>
      <c r="C8" s="32" t="s">
        <v>12</v>
      </c>
      <c r="D8" s="32" t="s">
        <v>12</v>
      </c>
      <c r="E8" s="32" t="s">
        <v>12</v>
      </c>
      <c r="F8" s="14">
        <f>SUM(F7)</f>
        <v>1200</v>
      </c>
    </row>
    <row r="9" spans="1:8">
      <c r="A9" s="24"/>
    </row>
  </sheetData>
  <mergeCells count="4">
    <mergeCell ref="A2:G2"/>
    <mergeCell ref="A4:B4"/>
    <mergeCell ref="C4:G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70" zoomScaleSheetLayoutView="70" workbookViewId="0">
      <selection activeCell="E7" sqref="E7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1.5546875" style="23" customWidth="1"/>
    <col min="9" max="9" width="10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70" t="s">
        <v>69</v>
      </c>
      <c r="B2" s="170"/>
      <c r="C2" s="170"/>
      <c r="D2" s="170"/>
      <c r="E2" s="170"/>
      <c r="F2" s="170"/>
      <c r="G2" s="170"/>
    </row>
    <row r="3" spans="1:9">
      <c r="A3" s="24"/>
      <c r="C3" s="39"/>
      <c r="D3" s="39"/>
      <c r="E3" s="39"/>
      <c r="F3" s="39"/>
      <c r="G3" s="39"/>
    </row>
    <row r="4" spans="1:9">
      <c r="A4" s="170" t="s">
        <v>82</v>
      </c>
      <c r="B4" s="170"/>
      <c r="C4" s="172" t="s">
        <v>83</v>
      </c>
      <c r="D4" s="172"/>
      <c r="E4" s="172"/>
      <c r="F4" s="172"/>
      <c r="G4" s="172"/>
    </row>
    <row r="5" spans="1:9" ht="62.4">
      <c r="A5" s="32" t="s">
        <v>4</v>
      </c>
      <c r="B5" s="32" t="s">
        <v>35</v>
      </c>
      <c r="C5" s="32" t="s">
        <v>39</v>
      </c>
      <c r="D5" s="32" t="s">
        <v>40</v>
      </c>
      <c r="E5" s="32" t="s">
        <v>41</v>
      </c>
      <c r="F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9" ht="30" customHeight="1">
      <c r="A7" s="70">
        <v>1</v>
      </c>
      <c r="B7" s="70" t="s">
        <v>163</v>
      </c>
      <c r="C7" s="32"/>
      <c r="D7" s="32"/>
      <c r="E7" s="14"/>
      <c r="F7" s="14"/>
    </row>
    <row r="8" spans="1:9">
      <c r="A8" s="169" t="s">
        <v>11</v>
      </c>
      <c r="B8" s="169"/>
      <c r="C8" s="32" t="s">
        <v>12</v>
      </c>
      <c r="D8" s="32" t="s">
        <v>12</v>
      </c>
      <c r="E8" s="32" t="s">
        <v>12</v>
      </c>
      <c r="F8" s="14">
        <f>SUM(F7:F7)</f>
        <v>0</v>
      </c>
      <c r="H8" s="33">
        <v>0</v>
      </c>
      <c r="I8" s="34">
        <f>H8-F8</f>
        <v>0</v>
      </c>
    </row>
    <row r="9" spans="1:9">
      <c r="A9" s="24"/>
    </row>
  </sheetData>
  <mergeCells count="4">
    <mergeCell ref="A8:B8"/>
    <mergeCell ref="A2:G2"/>
    <mergeCell ref="A4:B4"/>
    <mergeCell ref="C4:G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42"/>
  <sheetViews>
    <sheetView view="pageBreakPreview" topLeftCell="A26" zoomScale="80" zoomScaleSheetLayoutView="80" workbookViewId="0">
      <selection activeCell="H26" sqref="H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6.44140625" style="23" customWidth="1"/>
    <col min="4" max="4" width="19.109375" style="23" customWidth="1"/>
    <col min="5" max="6" width="19.33203125" style="23" customWidth="1"/>
    <col min="7" max="7" width="16.44140625" style="23" customWidth="1"/>
    <col min="8" max="9" width="18" style="23" hidden="1" customWidth="1"/>
    <col min="10" max="10" width="11.33203125" style="23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70" t="s">
        <v>93</v>
      </c>
      <c r="B2" s="170"/>
      <c r="C2" s="170"/>
      <c r="D2" s="170"/>
      <c r="E2" s="170"/>
      <c r="F2" s="170"/>
      <c r="G2" s="170"/>
    </row>
    <row r="3" spans="1:9">
      <c r="A3" s="170" t="s">
        <v>94</v>
      </c>
      <c r="B3" s="170"/>
      <c r="C3" s="170"/>
      <c r="D3" s="170"/>
      <c r="E3" s="170"/>
      <c r="F3" s="170"/>
      <c r="G3" s="170"/>
    </row>
    <row r="4" spans="1:9">
      <c r="A4" s="59"/>
      <c r="B4" s="59"/>
      <c r="C4" s="59"/>
      <c r="D4" s="59"/>
      <c r="E4" s="59"/>
      <c r="F4" s="59"/>
      <c r="G4" s="59"/>
    </row>
    <row r="5" spans="1:9">
      <c r="A5" s="188" t="s">
        <v>82</v>
      </c>
      <c r="B5" s="188"/>
      <c r="C5" s="189" t="s">
        <v>83</v>
      </c>
      <c r="D5" s="189"/>
      <c r="E5" s="189"/>
      <c r="F5" s="189"/>
      <c r="G5" s="189"/>
    </row>
    <row r="6" spans="1:9" s="15" customFormat="1" ht="17.399999999999999">
      <c r="A6" s="182" t="s">
        <v>130</v>
      </c>
      <c r="B6" s="187" t="s">
        <v>233</v>
      </c>
      <c r="C6" s="187"/>
      <c r="D6" s="187"/>
      <c r="E6" s="187" t="s">
        <v>42</v>
      </c>
      <c r="F6" s="187" t="s">
        <v>43</v>
      </c>
    </row>
    <row r="7" spans="1:9" s="15" customFormat="1" ht="49.5" customHeight="1">
      <c r="A7" s="184"/>
      <c r="B7" s="187"/>
      <c r="C7" s="187"/>
      <c r="D7" s="187"/>
      <c r="E7" s="187"/>
      <c r="F7" s="187"/>
    </row>
    <row r="8" spans="1:9" s="15" customFormat="1" ht="17.399999999999999">
      <c r="A8" s="135">
        <v>1</v>
      </c>
      <c r="B8" s="187">
        <v>2</v>
      </c>
      <c r="C8" s="187"/>
      <c r="D8" s="187"/>
      <c r="E8" s="133">
        <v>3</v>
      </c>
      <c r="F8" s="133">
        <v>4</v>
      </c>
    </row>
    <row r="9" spans="1:9" s="15" customFormat="1" ht="69.75" customHeight="1">
      <c r="A9" s="132">
        <v>1</v>
      </c>
      <c r="B9" s="186" t="s">
        <v>234</v>
      </c>
      <c r="C9" s="186"/>
      <c r="D9" s="186"/>
      <c r="E9" s="135" t="s">
        <v>131</v>
      </c>
      <c r="F9" s="73"/>
    </row>
    <row r="10" spans="1:9" s="15" customFormat="1" ht="17.399999999999999">
      <c r="A10" s="132" t="s">
        <v>132</v>
      </c>
      <c r="B10" s="186" t="s">
        <v>235</v>
      </c>
      <c r="C10" s="186"/>
      <c r="D10" s="186"/>
      <c r="E10" s="43">
        <f>'1.1'!G17</f>
        <v>28490606.639999997</v>
      </c>
      <c r="F10" s="138">
        <f>ROUND(E10*0.3,2)+49690.96</f>
        <v>8596872.9500000011</v>
      </c>
    </row>
    <row r="11" spans="1:9" s="15" customFormat="1" ht="17.399999999999999">
      <c r="A11" s="132" t="s">
        <v>133</v>
      </c>
      <c r="B11" s="186" t="s">
        <v>236</v>
      </c>
      <c r="C11" s="186"/>
      <c r="D11" s="186"/>
      <c r="E11" s="135"/>
      <c r="F11" s="73"/>
    </row>
    <row r="12" spans="1:9" s="15" customFormat="1" ht="40.5" customHeight="1">
      <c r="A12" s="132">
        <v>2</v>
      </c>
      <c r="B12" s="186" t="s">
        <v>237</v>
      </c>
      <c r="C12" s="186"/>
      <c r="D12" s="186"/>
      <c r="E12" s="135" t="s">
        <v>131</v>
      </c>
      <c r="F12" s="73"/>
    </row>
    <row r="13" spans="1:9" s="15" customFormat="1" ht="42" customHeight="1">
      <c r="A13" s="132" t="s">
        <v>134</v>
      </c>
      <c r="B13" s="186" t="s">
        <v>238</v>
      </c>
      <c r="C13" s="186"/>
      <c r="D13" s="186"/>
      <c r="E13" s="74">
        <f>E10</f>
        <v>28490606.639999997</v>
      </c>
      <c r="F13" s="138">
        <f>ROUND(E13*0.002,2)</f>
        <v>56981.21</v>
      </c>
    </row>
    <row r="14" spans="1:9" s="15" customFormat="1" ht="30" customHeight="1">
      <c r="A14" s="132" t="s">
        <v>135</v>
      </c>
      <c r="B14" s="186" t="s">
        <v>236</v>
      </c>
      <c r="C14" s="186"/>
      <c r="D14" s="186"/>
      <c r="E14" s="74"/>
      <c r="F14" s="74"/>
    </row>
    <row r="15" spans="1:9" s="15" customFormat="1" ht="17.399999999999999">
      <c r="A15" s="134" t="s">
        <v>11</v>
      </c>
      <c r="B15" s="187"/>
      <c r="C15" s="187"/>
      <c r="D15" s="187"/>
      <c r="E15" s="75" t="s">
        <v>12</v>
      </c>
      <c r="F15" s="74">
        <f>SUM(F9:F14)</f>
        <v>8653854.160000002</v>
      </c>
      <c r="H15" s="76">
        <v>8653854.1600000001</v>
      </c>
      <c r="I15" s="76">
        <f>H15-F15</f>
        <v>0</v>
      </c>
    </row>
    <row r="19" spans="1:14" ht="35.25" customHeight="1">
      <c r="A19" s="188" t="s">
        <v>82</v>
      </c>
      <c r="B19" s="188"/>
      <c r="C19" s="189" t="s">
        <v>88</v>
      </c>
      <c r="D19" s="189"/>
      <c r="E19" s="189"/>
      <c r="F19" s="189"/>
      <c r="G19" s="189"/>
      <c r="J19" s="189"/>
      <c r="K19" s="189"/>
      <c r="L19" s="189"/>
      <c r="M19" s="189"/>
      <c r="N19" s="189"/>
    </row>
    <row r="20" spans="1:14" s="15" customFormat="1" ht="17.399999999999999">
      <c r="A20" s="182" t="s">
        <v>130</v>
      </c>
      <c r="B20" s="187" t="s">
        <v>233</v>
      </c>
      <c r="C20" s="187"/>
      <c r="D20" s="187"/>
      <c r="E20" s="187" t="s">
        <v>42</v>
      </c>
      <c r="F20" s="187" t="s">
        <v>43</v>
      </c>
    </row>
    <row r="21" spans="1:14" s="15" customFormat="1" ht="49.5" customHeight="1">
      <c r="A21" s="184"/>
      <c r="B21" s="187"/>
      <c r="C21" s="187"/>
      <c r="D21" s="187"/>
      <c r="E21" s="187"/>
      <c r="F21" s="187"/>
    </row>
    <row r="22" spans="1:14" s="15" customFormat="1" ht="17.399999999999999">
      <c r="A22" s="135">
        <v>1</v>
      </c>
      <c r="B22" s="187">
        <v>2</v>
      </c>
      <c r="C22" s="187"/>
      <c r="D22" s="187"/>
      <c r="E22" s="133">
        <v>3</v>
      </c>
      <c r="F22" s="133">
        <v>4</v>
      </c>
    </row>
    <row r="23" spans="1:14" s="15" customFormat="1" ht="69.75" customHeight="1">
      <c r="A23" s="132">
        <v>1</v>
      </c>
      <c r="B23" s="186" t="s">
        <v>234</v>
      </c>
      <c r="C23" s="186"/>
      <c r="D23" s="186"/>
      <c r="E23" s="135" t="s">
        <v>131</v>
      </c>
      <c r="F23" s="73"/>
    </row>
    <row r="24" spans="1:14" s="15" customFormat="1" ht="17.399999999999999">
      <c r="A24" s="132" t="s">
        <v>132</v>
      </c>
      <c r="B24" s="186" t="s">
        <v>235</v>
      </c>
      <c r="C24" s="186"/>
      <c r="D24" s="186"/>
      <c r="E24" s="43">
        <f>'1.1'!E23</f>
        <v>480945.37</v>
      </c>
      <c r="F24" s="138">
        <f>ROUND(E24*0.3,2)</f>
        <v>144283.60999999999</v>
      </c>
    </row>
    <row r="25" spans="1:14" s="15" customFormat="1" ht="17.399999999999999">
      <c r="A25" s="132" t="s">
        <v>133</v>
      </c>
      <c r="B25" s="186" t="s">
        <v>236</v>
      </c>
      <c r="C25" s="186"/>
      <c r="D25" s="186"/>
      <c r="E25" s="135"/>
      <c r="F25" s="73"/>
    </row>
    <row r="26" spans="1:14" s="15" customFormat="1" ht="40.5" customHeight="1">
      <c r="A26" s="132">
        <v>2</v>
      </c>
      <c r="B26" s="186" t="s">
        <v>237</v>
      </c>
      <c r="C26" s="186"/>
      <c r="D26" s="186"/>
      <c r="E26" s="135" t="s">
        <v>131</v>
      </c>
      <c r="F26" s="73"/>
    </row>
    <row r="27" spans="1:14" s="15" customFormat="1" ht="42" customHeight="1">
      <c r="A27" s="132" t="s">
        <v>134</v>
      </c>
      <c r="B27" s="186" t="s">
        <v>238</v>
      </c>
      <c r="C27" s="186"/>
      <c r="D27" s="186"/>
      <c r="E27" s="74">
        <f>E24</f>
        <v>480945.37</v>
      </c>
      <c r="F27" s="138">
        <f>ROUND(E27*0.002,2)</f>
        <v>961.89</v>
      </c>
    </row>
    <row r="28" spans="1:14" s="15" customFormat="1" ht="30" customHeight="1">
      <c r="A28" s="132" t="s">
        <v>135</v>
      </c>
      <c r="B28" s="186" t="s">
        <v>236</v>
      </c>
      <c r="C28" s="186"/>
      <c r="D28" s="186"/>
      <c r="E28" s="74"/>
      <c r="F28" s="74"/>
    </row>
    <row r="29" spans="1:14" s="15" customFormat="1" ht="17.399999999999999">
      <c r="A29" s="134" t="s">
        <v>11</v>
      </c>
      <c r="B29" s="187"/>
      <c r="C29" s="187"/>
      <c r="D29" s="187"/>
      <c r="E29" s="75" t="s">
        <v>12</v>
      </c>
      <c r="F29" s="74">
        <f>SUM(F23:F28)</f>
        <v>145245.5</v>
      </c>
      <c r="H29" s="76">
        <v>145245.5</v>
      </c>
      <c r="I29" s="76">
        <f>H29-F29</f>
        <v>0</v>
      </c>
    </row>
    <row r="32" spans="1:14" ht="84" customHeight="1">
      <c r="A32" s="188" t="s">
        <v>82</v>
      </c>
      <c r="B32" s="188"/>
      <c r="C32" s="189" t="s">
        <v>240</v>
      </c>
      <c r="D32" s="189"/>
      <c r="E32" s="189"/>
      <c r="F32" s="189"/>
      <c r="G32" s="189"/>
      <c r="J32" s="189"/>
      <c r="K32" s="189"/>
      <c r="L32" s="189"/>
      <c r="M32" s="189"/>
      <c r="N32" s="189"/>
    </row>
    <row r="33" spans="1:9" s="15" customFormat="1" ht="17.399999999999999">
      <c r="A33" s="182" t="s">
        <v>130</v>
      </c>
      <c r="B33" s="187" t="s">
        <v>233</v>
      </c>
      <c r="C33" s="187"/>
      <c r="D33" s="187"/>
      <c r="E33" s="187" t="s">
        <v>42</v>
      </c>
      <c r="F33" s="187" t="s">
        <v>43</v>
      </c>
    </row>
    <row r="34" spans="1:9" s="15" customFormat="1" ht="49.5" customHeight="1">
      <c r="A34" s="184"/>
      <c r="B34" s="187"/>
      <c r="C34" s="187"/>
      <c r="D34" s="187"/>
      <c r="E34" s="187"/>
      <c r="F34" s="187"/>
    </row>
    <row r="35" spans="1:9" s="15" customFormat="1" ht="17.399999999999999">
      <c r="A35" s="146">
        <v>1</v>
      </c>
      <c r="B35" s="187">
        <v>2</v>
      </c>
      <c r="C35" s="187"/>
      <c r="D35" s="187"/>
      <c r="E35" s="144">
        <v>3</v>
      </c>
      <c r="F35" s="144">
        <v>4</v>
      </c>
    </row>
    <row r="36" spans="1:9" s="15" customFormat="1" ht="69.75" customHeight="1">
      <c r="A36" s="143">
        <v>1</v>
      </c>
      <c r="B36" s="186" t="s">
        <v>234</v>
      </c>
      <c r="C36" s="186"/>
      <c r="D36" s="186"/>
      <c r="E36" s="146" t="s">
        <v>131</v>
      </c>
      <c r="F36" s="73"/>
    </row>
    <row r="37" spans="1:9" s="15" customFormat="1" ht="17.399999999999999">
      <c r="A37" s="143" t="s">
        <v>132</v>
      </c>
      <c r="B37" s="186" t="s">
        <v>235</v>
      </c>
      <c r="C37" s="186"/>
      <c r="D37" s="186"/>
      <c r="E37" s="43">
        <f>'1.1'!C29</f>
        <v>1449000</v>
      </c>
      <c r="F37" s="138">
        <f>ROUND(E37*0.3,2)</f>
        <v>434700</v>
      </c>
    </row>
    <row r="38" spans="1:9" s="15" customFormat="1" ht="17.399999999999999">
      <c r="A38" s="143" t="s">
        <v>133</v>
      </c>
      <c r="B38" s="186" t="s">
        <v>236</v>
      </c>
      <c r="C38" s="186"/>
      <c r="D38" s="186"/>
      <c r="E38" s="146"/>
      <c r="F38" s="73"/>
    </row>
    <row r="39" spans="1:9" s="15" customFormat="1" ht="40.5" customHeight="1">
      <c r="A39" s="143">
        <v>2</v>
      </c>
      <c r="B39" s="186" t="s">
        <v>237</v>
      </c>
      <c r="C39" s="186"/>
      <c r="D39" s="186"/>
      <c r="E39" s="146" t="s">
        <v>131</v>
      </c>
      <c r="F39" s="73"/>
    </row>
    <row r="40" spans="1:9" s="15" customFormat="1" ht="42" customHeight="1">
      <c r="A40" s="143" t="s">
        <v>134</v>
      </c>
      <c r="B40" s="186" t="s">
        <v>238</v>
      </c>
      <c r="C40" s="186"/>
      <c r="D40" s="186"/>
      <c r="E40" s="74">
        <f>E37</f>
        <v>1449000</v>
      </c>
      <c r="F40" s="138">
        <f>ROUND(E40*0.002,2)</f>
        <v>2898</v>
      </c>
    </row>
    <row r="41" spans="1:9" s="15" customFormat="1" ht="30" customHeight="1">
      <c r="A41" s="143" t="s">
        <v>135</v>
      </c>
      <c r="B41" s="186" t="s">
        <v>236</v>
      </c>
      <c r="C41" s="186"/>
      <c r="D41" s="186"/>
      <c r="E41" s="74"/>
      <c r="F41" s="74"/>
    </row>
    <row r="42" spans="1:9" s="15" customFormat="1" ht="17.399999999999999">
      <c r="A42" s="145" t="s">
        <v>11</v>
      </c>
      <c r="B42" s="187"/>
      <c r="C42" s="187"/>
      <c r="D42" s="187"/>
      <c r="E42" s="75" t="s">
        <v>12</v>
      </c>
      <c r="F42" s="74">
        <f>SUM(F36:F41)</f>
        <v>437598</v>
      </c>
      <c r="H42" s="76">
        <v>437598</v>
      </c>
      <c r="I42" s="76">
        <f>H42-F42</f>
        <v>0</v>
      </c>
    </row>
  </sheetData>
  <mergeCells count="46">
    <mergeCell ref="B13:D13"/>
    <mergeCell ref="B14:D14"/>
    <mergeCell ref="B15:D15"/>
    <mergeCell ref="B8:D8"/>
    <mergeCell ref="B9:D9"/>
    <mergeCell ref="B10:D10"/>
    <mergeCell ref="B11:D11"/>
    <mergeCell ref="B12:D12"/>
    <mergeCell ref="A2:G2"/>
    <mergeCell ref="A3:G3"/>
    <mergeCell ref="A5:B5"/>
    <mergeCell ref="C5:G5"/>
    <mergeCell ref="A6:A7"/>
    <mergeCell ref="B6:D7"/>
    <mergeCell ref="E6:E7"/>
    <mergeCell ref="F6:F7"/>
    <mergeCell ref="J19:N19"/>
    <mergeCell ref="B29:D29"/>
    <mergeCell ref="B28:D28"/>
    <mergeCell ref="A20:A21"/>
    <mergeCell ref="B20:D21"/>
    <mergeCell ref="E20:E21"/>
    <mergeCell ref="B22:D22"/>
    <mergeCell ref="B23:D23"/>
    <mergeCell ref="B24:D24"/>
    <mergeCell ref="B25:D25"/>
    <mergeCell ref="B26:D26"/>
    <mergeCell ref="B27:D27"/>
    <mergeCell ref="A19:B19"/>
    <mergeCell ref="C19:G19"/>
    <mergeCell ref="F20:F21"/>
    <mergeCell ref="A32:B32"/>
    <mergeCell ref="C32:G32"/>
    <mergeCell ref="J32:N32"/>
    <mergeCell ref="A33:A34"/>
    <mergeCell ref="B33:D34"/>
    <mergeCell ref="E33:E34"/>
    <mergeCell ref="F33:F34"/>
    <mergeCell ref="B40:D40"/>
    <mergeCell ref="B41:D41"/>
    <mergeCell ref="B42:D42"/>
    <mergeCell ref="B35:D35"/>
    <mergeCell ref="B36:D36"/>
    <mergeCell ref="B37:D37"/>
    <mergeCell ref="B38:D38"/>
    <mergeCell ref="B39:D39"/>
  </mergeCells>
  <pageMargins left="0.98425196850393704" right="0.39370078740157483" top="0.39370078740157483" bottom="0.39370078740157483" header="0" footer="0"/>
  <pageSetup paperSize="9" scale="6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3"/>
  <sheetViews>
    <sheetView view="pageBreakPreview" zoomScale="70" zoomScaleSheetLayoutView="70" workbookViewId="0">
      <selection activeCell="G1" sqref="G1:H1048576"/>
    </sheetView>
  </sheetViews>
  <sheetFormatPr defaultColWidth="9.109375" defaultRowHeight="15.6"/>
  <cols>
    <col min="1" max="1" width="16.44140625" style="23" customWidth="1"/>
    <col min="2" max="2" width="33.6640625" style="23" customWidth="1"/>
    <col min="3" max="3" width="23.88671875" style="23" customWidth="1"/>
    <col min="4" max="5" width="16.44140625" style="23" customWidth="1"/>
    <col min="6" max="6" width="15.88671875" style="23" customWidth="1"/>
    <col min="7" max="7" width="16.44140625" style="23" hidden="1" customWidth="1"/>
    <col min="8" max="8" width="15.88671875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70" t="s">
        <v>44</v>
      </c>
      <c r="B2" s="170"/>
      <c r="C2" s="170"/>
      <c r="D2" s="170"/>
      <c r="E2" s="170"/>
      <c r="F2" s="170"/>
      <c r="G2" s="170"/>
    </row>
    <row r="3" spans="1:8">
      <c r="A3" s="170" t="s">
        <v>45</v>
      </c>
      <c r="B3" s="170"/>
      <c r="C3" s="170"/>
      <c r="D3" s="170"/>
      <c r="E3" s="170"/>
      <c r="F3" s="170"/>
      <c r="G3" s="170"/>
    </row>
    <row r="4" spans="1:8">
      <c r="A4" s="24"/>
    </row>
    <row r="5" spans="1:8">
      <c r="A5" s="170" t="s">
        <v>81</v>
      </c>
      <c r="B5" s="170"/>
      <c r="C5" s="185" t="s">
        <v>117</v>
      </c>
      <c r="D5" s="185"/>
      <c r="E5" s="185"/>
      <c r="F5" s="26"/>
      <c r="G5" s="26"/>
    </row>
    <row r="6" spans="1:8">
      <c r="A6" s="59"/>
      <c r="B6" s="59"/>
      <c r="C6" s="62"/>
      <c r="D6" s="62"/>
      <c r="E6" s="62"/>
      <c r="F6" s="62"/>
      <c r="G6" s="62"/>
    </row>
    <row r="7" spans="1:8" ht="33.75" customHeight="1">
      <c r="A7" s="188" t="s">
        <v>82</v>
      </c>
      <c r="B7" s="188"/>
      <c r="C7" s="172" t="s">
        <v>136</v>
      </c>
      <c r="D7" s="172"/>
      <c r="E7" s="172"/>
      <c r="F7" s="29"/>
      <c r="G7" s="29"/>
    </row>
    <row r="8" spans="1:8" ht="46.8">
      <c r="A8" s="58" t="s">
        <v>4</v>
      </c>
      <c r="B8" s="58" t="s">
        <v>46</v>
      </c>
      <c r="C8" s="58" t="s">
        <v>47</v>
      </c>
      <c r="D8" s="58" t="s">
        <v>48</v>
      </c>
      <c r="E8" s="58" t="s">
        <v>95</v>
      </c>
    </row>
    <row r="9" spans="1:8">
      <c r="A9" s="58">
        <v>1</v>
      </c>
      <c r="B9" s="58">
        <v>2</v>
      </c>
      <c r="C9" s="58">
        <v>3</v>
      </c>
      <c r="D9" s="58">
        <v>4</v>
      </c>
      <c r="E9" s="58">
        <v>5</v>
      </c>
    </row>
    <row r="10" spans="1:8">
      <c r="A10" s="58">
        <v>1</v>
      </c>
      <c r="B10" s="63" t="s">
        <v>122</v>
      </c>
      <c r="C10" s="14"/>
      <c r="D10" s="58"/>
      <c r="E10" s="14">
        <v>66481.31</v>
      </c>
      <c r="G10" s="191" t="s">
        <v>218</v>
      </c>
      <c r="H10" s="191"/>
    </row>
    <row r="11" spans="1:8">
      <c r="A11" s="142">
        <v>2</v>
      </c>
      <c r="B11" s="147" t="s">
        <v>122</v>
      </c>
      <c r="C11" s="14"/>
      <c r="D11" s="142"/>
      <c r="E11" s="14">
        <f>SUM(Д2!E9:E13)</f>
        <v>1467000</v>
      </c>
      <c r="G11" s="148"/>
      <c r="H11" s="148"/>
    </row>
    <row r="12" spans="1:8">
      <c r="A12" s="58">
        <v>3</v>
      </c>
      <c r="B12" s="63" t="s">
        <v>137</v>
      </c>
      <c r="C12" s="14"/>
      <c r="D12" s="58"/>
      <c r="E12" s="14">
        <v>78816.429999999993</v>
      </c>
      <c r="G12" s="191" t="s">
        <v>219</v>
      </c>
      <c r="H12" s="191"/>
    </row>
    <row r="13" spans="1:8">
      <c r="A13" s="142">
        <v>4</v>
      </c>
      <c r="B13" s="147" t="s">
        <v>137</v>
      </c>
      <c r="C13" s="14"/>
      <c r="D13" s="142"/>
      <c r="E13" s="14">
        <f>SUM(Д2!E8)</f>
        <v>1535000</v>
      </c>
      <c r="G13" s="148"/>
      <c r="H13" s="148"/>
    </row>
    <row r="14" spans="1:8">
      <c r="A14" s="58">
        <v>5</v>
      </c>
      <c r="B14" s="63" t="s">
        <v>123</v>
      </c>
      <c r="C14" s="14"/>
      <c r="D14" s="58"/>
      <c r="E14" s="14">
        <f>Д2!E14</f>
        <v>66500</v>
      </c>
    </row>
    <row r="15" spans="1:8">
      <c r="A15" s="190" t="s">
        <v>11</v>
      </c>
      <c r="B15" s="190"/>
      <c r="C15" s="58" t="s">
        <v>12</v>
      </c>
      <c r="D15" s="58" t="s">
        <v>12</v>
      </c>
      <c r="E15" s="14">
        <f>SUM(E10:E14)</f>
        <v>3213797.74</v>
      </c>
    </row>
    <row r="16" spans="1:8">
      <c r="A16" s="24"/>
    </row>
    <row r="17" spans="1:8" ht="33.75" customHeight="1">
      <c r="A17" s="188" t="s">
        <v>82</v>
      </c>
      <c r="B17" s="188"/>
      <c r="C17" s="172" t="s">
        <v>83</v>
      </c>
      <c r="D17" s="172"/>
      <c r="E17" s="172"/>
      <c r="F17" s="29"/>
      <c r="G17" s="29"/>
    </row>
    <row r="18" spans="1:8" ht="46.8">
      <c r="A18" s="58" t="s">
        <v>4</v>
      </c>
      <c r="B18" s="58" t="s">
        <v>46</v>
      </c>
      <c r="C18" s="58" t="s">
        <v>47</v>
      </c>
      <c r="D18" s="58" t="s">
        <v>48</v>
      </c>
      <c r="E18" s="58" t="s">
        <v>95</v>
      </c>
    </row>
    <row r="19" spans="1:8">
      <c r="A19" s="58">
        <v>1</v>
      </c>
      <c r="B19" s="58">
        <v>2</v>
      </c>
      <c r="C19" s="58">
        <v>3</v>
      </c>
      <c r="D19" s="58">
        <v>4</v>
      </c>
      <c r="E19" s="58">
        <v>5</v>
      </c>
    </row>
    <row r="20" spans="1:8" ht="31.2">
      <c r="A20" s="58">
        <v>1</v>
      </c>
      <c r="B20" s="63" t="s">
        <v>138</v>
      </c>
      <c r="C20" s="14">
        <f>E20/D20</f>
        <v>13711.6</v>
      </c>
      <c r="D20" s="58">
        <v>12</v>
      </c>
      <c r="E20" s="14">
        <v>164539.20000000001</v>
      </c>
    </row>
    <row r="21" spans="1:8">
      <c r="A21" s="58">
        <v>2</v>
      </c>
      <c r="B21" s="63"/>
      <c r="C21" s="14"/>
      <c r="D21" s="58"/>
      <c r="E21" s="14"/>
    </row>
    <row r="22" spans="1:8">
      <c r="A22" s="58">
        <v>3</v>
      </c>
      <c r="B22" s="63"/>
      <c r="C22" s="14"/>
      <c r="D22" s="58"/>
      <c r="E22" s="14"/>
    </row>
    <row r="23" spans="1:8">
      <c r="A23" s="190" t="s">
        <v>11</v>
      </c>
      <c r="B23" s="190"/>
      <c r="C23" s="58" t="s">
        <v>12</v>
      </c>
      <c r="D23" s="58" t="s">
        <v>12</v>
      </c>
      <c r="E23" s="14">
        <f>SUM(E20:E22)</f>
        <v>164539.20000000001</v>
      </c>
      <c r="G23" s="23">
        <v>164539.20000000001</v>
      </c>
      <c r="H23" s="36">
        <f>G23-E23</f>
        <v>0</v>
      </c>
    </row>
  </sheetData>
  <mergeCells count="12">
    <mergeCell ref="A23:B23"/>
    <mergeCell ref="C17:E17"/>
    <mergeCell ref="A7:B7"/>
    <mergeCell ref="A15:B15"/>
    <mergeCell ref="A2:G2"/>
    <mergeCell ref="A3:G3"/>
    <mergeCell ref="A5:B5"/>
    <mergeCell ref="A17:B17"/>
    <mergeCell ref="C5:E5"/>
    <mergeCell ref="C7:E7"/>
    <mergeCell ref="G10:H10"/>
    <mergeCell ref="G12:H12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view="pageBreakPreview" topLeftCell="A8" zoomScale="70" zoomScaleSheetLayoutView="70" workbookViewId="0">
      <selection activeCell="E33" sqref="E33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4" width="16.44140625" style="23" customWidth="1"/>
    <col min="5" max="5" width="28.88671875" style="23" customWidth="1"/>
    <col min="6" max="6" width="13.6640625" style="23" customWidth="1"/>
    <col min="7" max="8" width="18.109375" style="23" hidden="1" customWidth="1"/>
    <col min="9" max="9" width="11.33203125" style="23" bestFit="1" customWidth="1"/>
    <col min="10" max="11" width="9.109375" style="23"/>
    <col min="12" max="12" width="11.33203125" style="23" bestFit="1" customWidth="1"/>
    <col min="13" max="16384" width="9.109375" style="23"/>
  </cols>
  <sheetData>
    <row r="1" spans="1:6" ht="124.8" hidden="1">
      <c r="A1" s="58"/>
      <c r="B1" s="30" t="s">
        <v>113</v>
      </c>
      <c r="C1" s="30" t="s">
        <v>114</v>
      </c>
      <c r="D1" s="58"/>
      <c r="E1" s="14"/>
    </row>
    <row r="2" spans="1:6" ht="124.8" hidden="1">
      <c r="A2" s="58"/>
      <c r="B2" s="30" t="s">
        <v>105</v>
      </c>
      <c r="C2" s="30" t="s">
        <v>106</v>
      </c>
      <c r="D2" s="58"/>
      <c r="E2" s="14"/>
    </row>
    <row r="3" spans="1:6" ht="124.8" hidden="1">
      <c r="A3" s="58"/>
      <c r="B3" s="30" t="s">
        <v>115</v>
      </c>
      <c r="C3" s="30" t="s">
        <v>116</v>
      </c>
      <c r="D3" s="58"/>
      <c r="E3" s="14"/>
    </row>
    <row r="4" spans="1:6" ht="93.6" hidden="1">
      <c r="A4" s="58"/>
      <c r="B4" s="30" t="s">
        <v>102</v>
      </c>
      <c r="C4" s="30"/>
      <c r="D4" s="58"/>
      <c r="E4" s="14"/>
    </row>
    <row r="5" spans="1:6">
      <c r="A5" s="24"/>
    </row>
    <row r="6" spans="1:6">
      <c r="A6" s="24"/>
    </row>
    <row r="7" spans="1:6">
      <c r="A7" s="170" t="s">
        <v>70</v>
      </c>
      <c r="B7" s="170"/>
      <c r="C7" s="170"/>
      <c r="D7" s="170"/>
      <c r="E7" s="170"/>
      <c r="F7" s="60"/>
    </row>
    <row r="8" spans="1:6">
      <c r="A8" s="24"/>
    </row>
    <row r="9" spans="1:6">
      <c r="A9" s="170" t="s">
        <v>81</v>
      </c>
      <c r="B9" s="170"/>
      <c r="C9" s="25" t="s">
        <v>97</v>
      </c>
      <c r="D9" s="25"/>
      <c r="E9" s="25"/>
      <c r="F9" s="26"/>
    </row>
    <row r="10" spans="1:6">
      <c r="A10" s="59"/>
      <c r="B10" s="59"/>
      <c r="C10" s="26"/>
      <c r="D10" s="26"/>
      <c r="E10" s="26"/>
      <c r="F10" s="26"/>
    </row>
    <row r="11" spans="1:6">
      <c r="A11" s="59"/>
      <c r="B11" s="59"/>
      <c r="C11" s="62">
        <v>851</v>
      </c>
      <c r="D11" s="62"/>
      <c r="E11" s="62"/>
      <c r="F11" s="62"/>
    </row>
    <row r="12" spans="1:6" ht="15" customHeight="1">
      <c r="A12" s="188" t="s">
        <v>82</v>
      </c>
      <c r="B12" s="188"/>
      <c r="C12" s="172" t="s">
        <v>83</v>
      </c>
      <c r="D12" s="172"/>
      <c r="E12" s="172"/>
      <c r="F12" s="29"/>
    </row>
    <row r="13" spans="1:6" ht="15" customHeight="1">
      <c r="A13" s="58" t="s">
        <v>4</v>
      </c>
      <c r="B13" s="58" t="s">
        <v>49</v>
      </c>
      <c r="C13" s="58" t="s">
        <v>50</v>
      </c>
      <c r="D13" s="58" t="s">
        <v>51</v>
      </c>
      <c r="E13" s="58" t="s">
        <v>98</v>
      </c>
    </row>
    <row r="14" spans="1:6" ht="15" customHeight="1">
      <c r="A14" s="58">
        <v>1</v>
      </c>
      <c r="B14" s="58">
        <v>2</v>
      </c>
      <c r="C14" s="58">
        <v>3</v>
      </c>
      <c r="D14" s="58">
        <v>4</v>
      </c>
      <c r="E14" s="58">
        <v>5</v>
      </c>
    </row>
    <row r="15" spans="1:6">
      <c r="A15" s="58">
        <v>1</v>
      </c>
      <c r="B15" s="30" t="s">
        <v>167</v>
      </c>
      <c r="C15" s="14">
        <f>E15/D15*100</f>
        <v>7916695.4545454532</v>
      </c>
      <c r="D15" s="103">
        <v>2.2000000000000002</v>
      </c>
      <c r="E15" s="14">
        <v>174167.3</v>
      </c>
    </row>
    <row r="16" spans="1:6">
      <c r="A16" s="58">
        <v>2</v>
      </c>
      <c r="B16" s="63" t="s">
        <v>168</v>
      </c>
      <c r="C16" s="14">
        <f>E16/D16*100</f>
        <v>160987250.66666666</v>
      </c>
      <c r="D16" s="103">
        <v>1.5</v>
      </c>
      <c r="E16" s="14">
        <v>2414808.7599999998</v>
      </c>
    </row>
    <row r="17" spans="1:8">
      <c r="A17" s="169" t="s">
        <v>11</v>
      </c>
      <c r="B17" s="169"/>
      <c r="C17" s="106"/>
      <c r="D17" s="103" t="s">
        <v>12</v>
      </c>
      <c r="E17" s="14">
        <f>SUM(E15:E16)</f>
        <v>2588976.0599999996</v>
      </c>
      <c r="G17" s="33">
        <v>2588976.06</v>
      </c>
      <c r="H17" s="34">
        <f>G17-E17</f>
        <v>0</v>
      </c>
    </row>
    <row r="18" spans="1:8">
      <c r="A18" s="24"/>
      <c r="C18" s="39"/>
      <c r="D18" s="39"/>
      <c r="E18" s="39"/>
      <c r="F18" s="39"/>
    </row>
    <row r="19" spans="1:8">
      <c r="A19" s="59"/>
      <c r="B19" s="59"/>
      <c r="C19" s="105">
        <v>851</v>
      </c>
      <c r="D19" s="105"/>
      <c r="E19" s="105"/>
      <c r="F19" s="62"/>
    </row>
    <row r="20" spans="1:8" ht="51" customHeight="1">
      <c r="A20" s="188" t="s">
        <v>82</v>
      </c>
      <c r="B20" s="188"/>
      <c r="C20" s="172" t="s">
        <v>88</v>
      </c>
      <c r="D20" s="172"/>
      <c r="E20" s="172"/>
      <c r="F20" s="29"/>
    </row>
    <row r="21" spans="1:8" ht="15" customHeight="1">
      <c r="A21" s="58" t="s">
        <v>4</v>
      </c>
      <c r="B21" s="58" t="s">
        <v>49</v>
      </c>
      <c r="C21" s="103" t="s">
        <v>50</v>
      </c>
      <c r="D21" s="103" t="s">
        <v>51</v>
      </c>
      <c r="E21" s="103" t="s">
        <v>98</v>
      </c>
    </row>
    <row r="22" spans="1:8" ht="15" customHeight="1">
      <c r="A22" s="58">
        <v>1</v>
      </c>
      <c r="B22" s="58">
        <v>2</v>
      </c>
      <c r="C22" s="103">
        <v>3</v>
      </c>
      <c r="D22" s="103">
        <v>4</v>
      </c>
      <c r="E22" s="103">
        <v>5</v>
      </c>
    </row>
    <row r="23" spans="1:8">
      <c r="A23" s="58">
        <v>1</v>
      </c>
      <c r="B23" s="30" t="s">
        <v>167</v>
      </c>
      <c r="C23" s="14">
        <f>E23/D23*100</f>
        <v>416668.18181818182</v>
      </c>
      <c r="D23" s="103">
        <v>2.2000000000000002</v>
      </c>
      <c r="E23" s="14">
        <v>9166.7000000000007</v>
      </c>
    </row>
    <row r="24" spans="1:8">
      <c r="A24" s="58">
        <v>2</v>
      </c>
      <c r="B24" s="63" t="s">
        <v>168</v>
      </c>
      <c r="C24" s="14">
        <f>E24/D24*100</f>
        <v>13378442.105263157</v>
      </c>
      <c r="D24" s="103">
        <v>0.95</v>
      </c>
      <c r="E24" s="14">
        <v>127095.2</v>
      </c>
    </row>
    <row r="25" spans="1:8">
      <c r="A25" s="169" t="s">
        <v>11</v>
      </c>
      <c r="B25" s="169"/>
      <c r="C25" s="63"/>
      <c r="D25" s="58" t="s">
        <v>12</v>
      </c>
      <c r="E25" s="14">
        <f>SUM(E23:E24)</f>
        <v>136261.9</v>
      </c>
      <c r="G25" s="33">
        <v>136261.9</v>
      </c>
      <c r="H25" s="34">
        <f>G25-E25</f>
        <v>0</v>
      </c>
    </row>
    <row r="27" spans="1:8">
      <c r="A27" s="104"/>
      <c r="B27" s="104"/>
      <c r="C27" s="105">
        <v>853</v>
      </c>
      <c r="D27" s="105"/>
      <c r="E27" s="105"/>
      <c r="F27" s="105"/>
    </row>
    <row r="28" spans="1:8" ht="51" customHeight="1">
      <c r="A28" s="188" t="s">
        <v>82</v>
      </c>
      <c r="B28" s="188"/>
      <c r="C28" s="172" t="s">
        <v>87</v>
      </c>
      <c r="D28" s="172"/>
      <c r="E28" s="172"/>
      <c r="F28" s="29"/>
    </row>
    <row r="29" spans="1:8" ht="15" customHeight="1">
      <c r="A29" s="103" t="s">
        <v>4</v>
      </c>
      <c r="B29" s="103" t="s">
        <v>49</v>
      </c>
      <c r="C29" s="103" t="s">
        <v>50</v>
      </c>
      <c r="D29" s="103" t="s">
        <v>51</v>
      </c>
      <c r="E29" s="103" t="s">
        <v>98</v>
      </c>
    </row>
    <row r="30" spans="1:8" ht="15" customHeight="1">
      <c r="A30" s="103">
        <v>1</v>
      </c>
      <c r="B30" s="103">
        <v>2</v>
      </c>
      <c r="C30" s="103">
        <v>3</v>
      </c>
      <c r="D30" s="103">
        <v>4</v>
      </c>
      <c r="E30" s="103">
        <v>5</v>
      </c>
    </row>
    <row r="31" spans="1:8">
      <c r="A31" s="103">
        <v>1</v>
      </c>
      <c r="B31" s="30" t="s">
        <v>224</v>
      </c>
      <c r="C31" s="14"/>
      <c r="D31" s="103"/>
      <c r="E31" s="14">
        <v>87.35</v>
      </c>
    </row>
    <row r="32" spans="1:8">
      <c r="A32" s="103">
        <v>2</v>
      </c>
      <c r="B32" s="106"/>
      <c r="C32" s="14"/>
      <c r="D32" s="103"/>
      <c r="E32" s="14"/>
    </row>
    <row r="33" spans="1:8">
      <c r="A33" s="169" t="s">
        <v>11</v>
      </c>
      <c r="B33" s="169"/>
      <c r="C33" s="106"/>
      <c r="D33" s="103" t="s">
        <v>12</v>
      </c>
      <c r="E33" s="14">
        <f>SUM(E31:E32)</f>
        <v>87.35</v>
      </c>
      <c r="G33" s="33">
        <v>87.35</v>
      </c>
      <c r="H33" s="34">
        <f>G33-E33</f>
        <v>0</v>
      </c>
    </row>
  </sheetData>
  <mergeCells count="11">
    <mergeCell ref="C12:E12"/>
    <mergeCell ref="A12:B12"/>
    <mergeCell ref="A17:B17"/>
    <mergeCell ref="A9:B9"/>
    <mergeCell ref="A7:E7"/>
    <mergeCell ref="A28:B28"/>
    <mergeCell ref="C28:E28"/>
    <mergeCell ref="A33:B33"/>
    <mergeCell ref="A20:B20"/>
    <mergeCell ref="C20:E20"/>
    <mergeCell ref="A25:B25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sqref="A1:XFD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22" t="s">
        <v>71</v>
      </c>
      <c r="B2" s="22"/>
      <c r="C2" s="22"/>
      <c r="D2" s="22"/>
      <c r="E2" s="22"/>
      <c r="F2" s="22"/>
      <c r="G2" s="22"/>
    </row>
    <row r="3" spans="1:7">
      <c r="A3" s="24"/>
    </row>
    <row r="4" spans="1:7">
      <c r="A4" s="170" t="s">
        <v>81</v>
      </c>
      <c r="B4" s="170"/>
      <c r="C4" s="185"/>
      <c r="D4" s="185"/>
      <c r="E4" s="185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188" t="s">
        <v>82</v>
      </c>
      <c r="B6" s="188"/>
      <c r="C6" s="192"/>
      <c r="D6" s="192"/>
      <c r="E6" s="192"/>
      <c r="F6" s="192"/>
      <c r="G6" s="192"/>
    </row>
    <row r="7" spans="1:7" ht="46.8">
      <c r="A7" s="32" t="s">
        <v>4</v>
      </c>
      <c r="B7" s="32" t="s">
        <v>46</v>
      </c>
      <c r="C7" s="32" t="s">
        <v>47</v>
      </c>
      <c r="D7" s="32" t="s">
        <v>48</v>
      </c>
      <c r="E7" s="32" t="s">
        <v>95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31"/>
      <c r="D9" s="31"/>
      <c r="E9" s="31"/>
    </row>
    <row r="10" spans="1:7">
      <c r="A10" s="169" t="s">
        <v>11</v>
      </c>
      <c r="B10" s="169"/>
      <c r="C10" s="32" t="s">
        <v>12</v>
      </c>
      <c r="D10" s="32" t="s">
        <v>12</v>
      </c>
      <c r="E10" s="31"/>
    </row>
    <row r="11" spans="1:7">
      <c r="A11" s="46"/>
      <c r="B11" s="46"/>
      <c r="C11" s="46"/>
      <c r="D11" s="46"/>
      <c r="E11" s="29"/>
    </row>
  </sheetData>
  <mergeCells count="5">
    <mergeCell ref="C4:E4"/>
    <mergeCell ref="A4:B4"/>
    <mergeCell ref="A6:B6"/>
    <mergeCell ref="C6:G6"/>
    <mergeCell ref="A10:B10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activeCell="D21" sqref="D21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46"/>
      <c r="B1" s="46"/>
      <c r="C1" s="46"/>
      <c r="D1" s="46"/>
      <c r="E1" s="29"/>
    </row>
    <row r="2" spans="1:7">
      <c r="A2" s="170" t="s">
        <v>72</v>
      </c>
      <c r="B2" s="170"/>
      <c r="C2" s="170"/>
      <c r="D2" s="170"/>
      <c r="E2" s="170"/>
      <c r="F2" s="170"/>
      <c r="G2" s="170"/>
    </row>
    <row r="3" spans="1:7">
      <c r="A3" s="24"/>
    </row>
    <row r="4" spans="1:7">
      <c r="A4" s="170" t="s">
        <v>81</v>
      </c>
      <c r="B4" s="170"/>
      <c r="C4" s="185"/>
      <c r="D4" s="185"/>
      <c r="E4" s="185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188" t="s">
        <v>82</v>
      </c>
      <c r="B6" s="188"/>
      <c r="C6" s="185"/>
      <c r="D6" s="185"/>
      <c r="E6" s="185"/>
      <c r="F6" s="26"/>
      <c r="G6" s="26"/>
    </row>
    <row r="7" spans="1:7" ht="31.2">
      <c r="A7" s="32" t="s">
        <v>4</v>
      </c>
      <c r="B7" s="32" t="s">
        <v>46</v>
      </c>
      <c r="C7" s="32" t="s">
        <v>47</v>
      </c>
      <c r="D7" s="32" t="s">
        <v>52</v>
      </c>
      <c r="E7" s="32" t="s">
        <v>95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14"/>
      <c r="D9" s="32"/>
      <c r="E9" s="14"/>
    </row>
    <row r="10" spans="1:7">
      <c r="A10" s="169" t="s">
        <v>11</v>
      </c>
      <c r="B10" s="169"/>
      <c r="C10" s="32" t="s">
        <v>12</v>
      </c>
      <c r="D10" s="32" t="s">
        <v>12</v>
      </c>
      <c r="E10" s="14">
        <f>SUM(E9:E9)</f>
        <v>0</v>
      </c>
    </row>
    <row r="11" spans="1:7">
      <c r="A11" s="24"/>
    </row>
  </sheetData>
  <mergeCells count="6">
    <mergeCell ref="A10:B10"/>
    <mergeCell ref="C4:E4"/>
    <mergeCell ref="C6:E6"/>
    <mergeCell ref="A2:G2"/>
    <mergeCell ref="A4:B4"/>
    <mergeCell ref="A6:B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49"/>
  <sheetViews>
    <sheetView view="pageBreakPreview" topLeftCell="A21" zoomScale="70" zoomScaleSheetLayoutView="70" workbookViewId="0">
      <selection activeCell="H21" sqref="H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 ht="45" hidden="1" customHeight="1">
      <c r="A1" s="170" t="s">
        <v>82</v>
      </c>
      <c r="B1" s="170"/>
      <c r="C1" s="189" t="s">
        <v>102</v>
      </c>
      <c r="D1" s="189"/>
      <c r="E1" s="189"/>
      <c r="F1" s="172"/>
      <c r="G1" s="172"/>
    </row>
    <row r="2" spans="1:7" ht="46.8" hidden="1">
      <c r="A2" s="58" t="s">
        <v>4</v>
      </c>
      <c r="B2" s="58" t="s">
        <v>46</v>
      </c>
      <c r="C2" s="58" t="s">
        <v>47</v>
      </c>
      <c r="D2" s="58" t="s">
        <v>48</v>
      </c>
      <c r="E2" s="58" t="s">
        <v>95</v>
      </c>
    </row>
    <row r="3" spans="1:7" hidden="1">
      <c r="A3" s="58">
        <v>1</v>
      </c>
      <c r="B3" s="58">
        <v>2</v>
      </c>
      <c r="C3" s="58">
        <v>3</v>
      </c>
      <c r="D3" s="58">
        <v>4</v>
      </c>
      <c r="E3" s="58">
        <v>5</v>
      </c>
    </row>
    <row r="4" spans="1:7" ht="31.2" hidden="1">
      <c r="A4" s="58">
        <v>1</v>
      </c>
      <c r="B4" s="63" t="s">
        <v>96</v>
      </c>
      <c r="C4" s="14" t="e">
        <f>ROUND(E4/D4,2)</f>
        <v>#DIV/0!</v>
      </c>
      <c r="D4" s="58"/>
      <c r="E4" s="14"/>
    </row>
    <row r="5" spans="1:7" hidden="1">
      <c r="A5" s="190" t="s">
        <v>11</v>
      </c>
      <c r="B5" s="190"/>
      <c r="C5" s="58" t="s">
        <v>12</v>
      </c>
      <c r="D5" s="58" t="s">
        <v>12</v>
      </c>
      <c r="E5" s="14">
        <f>SUM(E4:E4)</f>
        <v>0</v>
      </c>
    </row>
    <row r="6" spans="1:7" hidden="1">
      <c r="A6" s="24"/>
    </row>
    <row r="7" spans="1:7" ht="30" hidden="1" customHeight="1">
      <c r="A7" s="170" t="s">
        <v>82</v>
      </c>
      <c r="B7" s="170"/>
      <c r="C7" s="189" t="s">
        <v>87</v>
      </c>
      <c r="D7" s="189"/>
      <c r="E7" s="189"/>
      <c r="F7" s="172"/>
      <c r="G7" s="172"/>
    </row>
    <row r="8" spans="1:7" ht="78" hidden="1">
      <c r="A8" s="58" t="s">
        <v>4</v>
      </c>
      <c r="B8" s="58" t="s">
        <v>49</v>
      </c>
      <c r="C8" s="58" t="s">
        <v>50</v>
      </c>
      <c r="D8" s="58" t="s">
        <v>51</v>
      </c>
      <c r="E8" s="58" t="s">
        <v>98</v>
      </c>
    </row>
    <row r="9" spans="1:7" hidden="1">
      <c r="A9" s="58">
        <v>1</v>
      </c>
      <c r="B9" s="58">
        <v>2</v>
      </c>
      <c r="C9" s="58">
        <v>3</v>
      </c>
      <c r="D9" s="58">
        <v>4</v>
      </c>
      <c r="E9" s="58">
        <v>5</v>
      </c>
    </row>
    <row r="10" spans="1:7" hidden="1">
      <c r="A10" s="58"/>
      <c r="B10" s="58"/>
      <c r="C10" s="58"/>
      <c r="D10" s="58"/>
      <c r="E10" s="58"/>
    </row>
    <row r="11" spans="1:7" hidden="1">
      <c r="A11" s="58">
        <v>1</v>
      </c>
      <c r="B11" s="30" t="s">
        <v>99</v>
      </c>
      <c r="C11" s="14"/>
      <c r="D11" s="58"/>
      <c r="E11" s="14"/>
    </row>
    <row r="12" spans="1:7" hidden="1">
      <c r="A12" s="169" t="s">
        <v>11</v>
      </c>
      <c r="B12" s="169"/>
      <c r="C12" s="63"/>
      <c r="D12" s="58" t="s">
        <v>12</v>
      </c>
      <c r="E12" s="14">
        <f>SUM(E10:E11)</f>
        <v>0</v>
      </c>
    </row>
    <row r="13" spans="1:7" hidden="1">
      <c r="A13" s="24"/>
    </row>
    <row r="14" spans="1:7" ht="45" hidden="1" customHeight="1">
      <c r="A14" s="170" t="s">
        <v>82</v>
      </c>
      <c r="B14" s="170"/>
      <c r="C14" s="172" t="s">
        <v>102</v>
      </c>
      <c r="D14" s="172"/>
      <c r="E14" s="172"/>
      <c r="F14" s="172"/>
      <c r="G14" s="172"/>
    </row>
    <row r="15" spans="1:7" ht="78" hidden="1">
      <c r="A15" s="58" t="s">
        <v>4</v>
      </c>
      <c r="B15" s="58" t="s">
        <v>49</v>
      </c>
      <c r="C15" s="58" t="s">
        <v>50</v>
      </c>
      <c r="D15" s="58" t="s">
        <v>51</v>
      </c>
      <c r="E15" s="58" t="s">
        <v>98</v>
      </c>
    </row>
    <row r="16" spans="1:7" hidden="1">
      <c r="A16" s="58">
        <v>1</v>
      </c>
      <c r="B16" s="58">
        <v>2</v>
      </c>
      <c r="C16" s="58">
        <v>3</v>
      </c>
      <c r="D16" s="58">
        <v>4</v>
      </c>
      <c r="E16" s="58">
        <v>5</v>
      </c>
    </row>
    <row r="17" spans="1:7" hidden="1">
      <c r="A17" s="58">
        <v>1</v>
      </c>
      <c r="B17" s="30" t="s">
        <v>90</v>
      </c>
      <c r="C17" s="14"/>
      <c r="D17" s="58"/>
      <c r="E17" s="14"/>
    </row>
    <row r="18" spans="1:7" hidden="1">
      <c r="A18" s="58">
        <v>2</v>
      </c>
      <c r="B18" s="63" t="s">
        <v>91</v>
      </c>
      <c r="C18" s="14"/>
      <c r="D18" s="58"/>
      <c r="E18" s="14"/>
    </row>
    <row r="19" spans="1:7" hidden="1">
      <c r="A19" s="169" t="s">
        <v>11</v>
      </c>
      <c r="B19" s="169"/>
      <c r="C19" s="63"/>
      <c r="D19" s="58" t="s">
        <v>12</v>
      </c>
      <c r="E19" s="14">
        <f>SUM(E17:E18)</f>
        <v>0</v>
      </c>
    </row>
    <row r="20" spans="1:7" hidden="1">
      <c r="A20" s="24"/>
      <c r="C20" s="39"/>
      <c r="D20" s="39"/>
      <c r="E20" s="39"/>
      <c r="F20" s="39"/>
      <c r="G20" s="39"/>
    </row>
    <row r="21" spans="1:7">
      <c r="A21" s="24"/>
    </row>
    <row r="22" spans="1:7">
      <c r="A22" s="170" t="s">
        <v>73</v>
      </c>
      <c r="B22" s="170"/>
      <c r="C22" s="170"/>
      <c r="D22" s="170"/>
      <c r="E22" s="170"/>
      <c r="F22" s="170"/>
      <c r="G22" s="170"/>
    </row>
    <row r="23" spans="1:7">
      <c r="A23" s="24"/>
    </row>
    <row r="24" spans="1:7">
      <c r="A24" s="170" t="s">
        <v>81</v>
      </c>
      <c r="B24" s="170"/>
      <c r="C24" s="185" t="s">
        <v>103</v>
      </c>
      <c r="D24" s="185"/>
      <c r="E24" s="185"/>
      <c r="F24" s="185"/>
      <c r="G24" s="26"/>
    </row>
    <row r="25" spans="1:7">
      <c r="A25" s="24"/>
    </row>
    <row r="26" spans="1:7">
      <c r="A26" s="170" t="s">
        <v>53</v>
      </c>
      <c r="B26" s="170"/>
      <c r="C26" s="170"/>
      <c r="D26" s="170"/>
      <c r="E26" s="170"/>
      <c r="F26" s="170"/>
      <c r="G26" s="170"/>
    </row>
    <row r="27" spans="1:7">
      <c r="A27" s="59"/>
      <c r="B27" s="59"/>
      <c r="C27" s="62"/>
      <c r="D27" s="62"/>
      <c r="E27" s="62"/>
      <c r="F27" s="62"/>
      <c r="G27" s="62"/>
    </row>
    <row r="28" spans="1:7">
      <c r="A28" s="59" t="s">
        <v>81</v>
      </c>
      <c r="B28" s="59"/>
      <c r="C28" s="62">
        <v>244</v>
      </c>
      <c r="D28" s="62"/>
      <c r="E28" s="62"/>
      <c r="F28" s="62"/>
      <c r="G28" s="62"/>
    </row>
    <row r="29" spans="1:7" ht="15" customHeight="1">
      <c r="A29" s="188" t="s">
        <v>82</v>
      </c>
      <c r="B29" s="188"/>
      <c r="C29" s="189" t="s">
        <v>83</v>
      </c>
      <c r="D29" s="189"/>
      <c r="E29" s="189"/>
      <c r="F29" s="189"/>
      <c r="G29" s="29"/>
    </row>
    <row r="30" spans="1:7" ht="31.2">
      <c r="A30" s="58" t="s">
        <v>4</v>
      </c>
      <c r="B30" s="58" t="s">
        <v>49</v>
      </c>
      <c r="C30" s="58" t="s">
        <v>54</v>
      </c>
      <c r="D30" s="58" t="s">
        <v>55</v>
      </c>
      <c r="E30" s="58" t="s">
        <v>56</v>
      </c>
      <c r="F30" s="58" t="s">
        <v>9</v>
      </c>
    </row>
    <row r="31" spans="1:7">
      <c r="A31" s="58">
        <v>1</v>
      </c>
      <c r="B31" s="58">
        <v>2</v>
      </c>
      <c r="C31" s="58">
        <v>3</v>
      </c>
      <c r="D31" s="58">
        <v>4</v>
      </c>
      <c r="E31" s="58">
        <v>5</v>
      </c>
      <c r="F31" s="58">
        <v>6</v>
      </c>
    </row>
    <row r="32" spans="1:7">
      <c r="A32" s="58">
        <v>1</v>
      </c>
      <c r="B32" s="63" t="s">
        <v>169</v>
      </c>
      <c r="C32" s="103">
        <v>4</v>
      </c>
      <c r="D32" s="58">
        <v>12</v>
      </c>
      <c r="E32" s="14">
        <f>F32/D32/C32</f>
        <v>161.02500000000001</v>
      </c>
      <c r="F32" s="14">
        <v>7729.2</v>
      </c>
    </row>
    <row r="33" spans="1:9" ht="31.2">
      <c r="A33" s="58">
        <v>2</v>
      </c>
      <c r="B33" s="63" t="s">
        <v>170</v>
      </c>
      <c r="C33" s="58"/>
      <c r="D33" s="58">
        <v>12</v>
      </c>
      <c r="E33" s="14">
        <f>F33/D33</f>
        <v>4351</v>
      </c>
      <c r="F33" s="14">
        <v>52212</v>
      </c>
    </row>
    <row r="34" spans="1:9">
      <c r="A34" s="169" t="s">
        <v>11</v>
      </c>
      <c r="B34" s="169"/>
      <c r="C34" s="58" t="s">
        <v>12</v>
      </c>
      <c r="D34" s="58" t="s">
        <v>12</v>
      </c>
      <c r="E34" s="58" t="s">
        <v>12</v>
      </c>
      <c r="F34" s="14">
        <f>SUM(F32:F33)</f>
        <v>59941.2</v>
      </c>
      <c r="H34" s="33">
        <v>59941.2</v>
      </c>
      <c r="I34" s="34">
        <f>H34-F34</f>
        <v>0</v>
      </c>
    </row>
    <row r="35" spans="1:9">
      <c r="A35" s="24"/>
      <c r="C35" s="39"/>
      <c r="D35" s="39"/>
      <c r="E35" s="39"/>
      <c r="F35" s="39"/>
      <c r="G35" s="39"/>
    </row>
    <row r="36" spans="1:9">
      <c r="A36" s="59" t="s">
        <v>81</v>
      </c>
      <c r="B36" s="59"/>
      <c r="C36" s="62">
        <v>244</v>
      </c>
      <c r="D36" s="62"/>
      <c r="E36" s="62"/>
      <c r="F36" s="62"/>
      <c r="G36" s="62"/>
    </row>
    <row r="37" spans="1:9" ht="30" customHeight="1">
      <c r="A37" s="188" t="s">
        <v>82</v>
      </c>
      <c r="B37" s="188"/>
      <c r="C37" s="172" t="s">
        <v>88</v>
      </c>
      <c r="D37" s="172"/>
      <c r="E37" s="172"/>
      <c r="F37" s="172"/>
      <c r="G37" s="29"/>
    </row>
    <row r="38" spans="1:9" ht="31.2">
      <c r="A38" s="58" t="s">
        <v>4</v>
      </c>
      <c r="B38" s="58" t="s">
        <v>49</v>
      </c>
      <c r="C38" s="58" t="s">
        <v>54</v>
      </c>
      <c r="D38" s="58" t="s">
        <v>55</v>
      </c>
      <c r="E38" s="58" t="s">
        <v>56</v>
      </c>
      <c r="F38" s="58" t="s">
        <v>9</v>
      </c>
    </row>
    <row r="39" spans="1:9">
      <c r="A39" s="58">
        <v>1</v>
      </c>
      <c r="B39" s="58">
        <v>2</v>
      </c>
      <c r="C39" s="58">
        <v>3</v>
      </c>
      <c r="D39" s="58">
        <v>4</v>
      </c>
      <c r="E39" s="58">
        <v>5</v>
      </c>
      <c r="F39" s="58">
        <v>6</v>
      </c>
    </row>
    <row r="40" spans="1:9">
      <c r="A40" s="58">
        <v>1</v>
      </c>
      <c r="B40" s="63" t="s">
        <v>169</v>
      </c>
      <c r="C40" s="58">
        <v>4</v>
      </c>
      <c r="D40" s="58">
        <v>12</v>
      </c>
      <c r="E40" s="14">
        <f>F40/D40/C40</f>
        <v>21.224999999999998</v>
      </c>
      <c r="F40" s="14">
        <v>1018.8</v>
      </c>
    </row>
    <row r="41" spans="1:9">
      <c r="A41" s="58"/>
      <c r="B41" s="63"/>
      <c r="C41" s="58"/>
      <c r="D41" s="58"/>
      <c r="E41" s="14"/>
      <c r="F41" s="14"/>
    </row>
    <row r="42" spans="1:9">
      <c r="A42" s="169" t="s">
        <v>11</v>
      </c>
      <c r="B42" s="169"/>
      <c r="C42" s="58" t="s">
        <v>12</v>
      </c>
      <c r="D42" s="58" t="s">
        <v>12</v>
      </c>
      <c r="E42" s="58" t="s">
        <v>12</v>
      </c>
      <c r="F42" s="14">
        <f>SUM(F40:F41)</f>
        <v>1018.8</v>
      </c>
      <c r="H42" s="33">
        <v>1018.8</v>
      </c>
      <c r="I42" s="34">
        <f>H42-F42</f>
        <v>0</v>
      </c>
    </row>
    <row r="43" spans="1:9">
      <c r="A43" s="24"/>
    </row>
    <row r="44" spans="1:9" ht="30" hidden="1" customHeight="1">
      <c r="A44" s="188" t="s">
        <v>82</v>
      </c>
      <c r="B44" s="188"/>
      <c r="C44" s="172" t="s">
        <v>87</v>
      </c>
      <c r="D44" s="172"/>
      <c r="E44" s="172"/>
      <c r="F44" s="172"/>
      <c r="G44" s="29"/>
    </row>
    <row r="45" spans="1:9" ht="31.2" hidden="1">
      <c r="A45" s="58" t="s">
        <v>4</v>
      </c>
      <c r="B45" s="58" t="s">
        <v>49</v>
      </c>
      <c r="C45" s="58" t="s">
        <v>54</v>
      </c>
      <c r="D45" s="58" t="s">
        <v>55</v>
      </c>
      <c r="E45" s="58" t="s">
        <v>56</v>
      </c>
      <c r="F45" s="58" t="s">
        <v>9</v>
      </c>
    </row>
    <row r="46" spans="1:9" hidden="1">
      <c r="A46" s="58">
        <v>1</v>
      </c>
      <c r="B46" s="58">
        <v>2</v>
      </c>
      <c r="C46" s="58">
        <v>3</v>
      </c>
      <c r="D46" s="58">
        <v>4</v>
      </c>
      <c r="E46" s="58">
        <v>5</v>
      </c>
      <c r="F46" s="58">
        <v>6</v>
      </c>
    </row>
    <row r="47" spans="1:9" hidden="1">
      <c r="A47" s="58"/>
      <c r="B47" s="63"/>
      <c r="C47" s="58"/>
      <c r="D47" s="58"/>
      <c r="E47" s="14"/>
      <c r="F47" s="14"/>
    </row>
    <row r="48" spans="1:9" hidden="1">
      <c r="A48" s="169" t="s">
        <v>11</v>
      </c>
      <c r="B48" s="169"/>
      <c r="C48" s="58" t="s">
        <v>12</v>
      </c>
      <c r="D48" s="58" t="s">
        <v>12</v>
      </c>
      <c r="E48" s="58" t="s">
        <v>12</v>
      </c>
      <c r="F48" s="14">
        <f>SUM(F47:F47)</f>
        <v>0</v>
      </c>
    </row>
    <row r="49" spans="1:1">
      <c r="A49" s="24"/>
    </row>
  </sheetData>
  <mergeCells count="22">
    <mergeCell ref="C37:F37"/>
    <mergeCell ref="C44:F44"/>
    <mergeCell ref="A48:B48"/>
    <mergeCell ref="A34:B34"/>
    <mergeCell ref="A37:B37"/>
    <mergeCell ref="A42:B42"/>
    <mergeCell ref="A44:B44"/>
    <mergeCell ref="A26:G26"/>
    <mergeCell ref="A29:B29"/>
    <mergeCell ref="A7:B7"/>
    <mergeCell ref="C7:G7"/>
    <mergeCell ref="A12:B12"/>
    <mergeCell ref="A14:B14"/>
    <mergeCell ref="C14:G14"/>
    <mergeCell ref="A19:B19"/>
    <mergeCell ref="C24:F24"/>
    <mergeCell ref="C29:F29"/>
    <mergeCell ref="A1:B1"/>
    <mergeCell ref="C1:G1"/>
    <mergeCell ref="A5:B5"/>
    <mergeCell ref="A22:G22"/>
    <mergeCell ref="A24:B2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70" zoomScaleSheetLayoutView="70" workbookViewId="0">
      <selection sqref="A1:XFD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70" t="s">
        <v>74</v>
      </c>
      <c r="B2" s="170"/>
      <c r="C2" s="170"/>
      <c r="D2" s="170"/>
      <c r="E2" s="170"/>
      <c r="F2" s="170"/>
      <c r="G2" s="170"/>
    </row>
    <row r="3" spans="1:9">
      <c r="A3" s="27"/>
      <c r="B3" s="27"/>
      <c r="C3" s="28"/>
      <c r="D3" s="28"/>
      <c r="E3" s="28"/>
      <c r="F3" s="28"/>
      <c r="G3" s="28"/>
    </row>
    <row r="4" spans="1:9" ht="57.75" customHeight="1">
      <c r="A4" s="188" t="s">
        <v>82</v>
      </c>
      <c r="B4" s="188"/>
      <c r="C4" s="172" t="s">
        <v>88</v>
      </c>
      <c r="D4" s="172"/>
      <c r="E4" s="172"/>
      <c r="F4" s="29"/>
      <c r="G4" s="29"/>
    </row>
    <row r="5" spans="1:9" ht="31.2">
      <c r="A5" s="32" t="s">
        <v>4</v>
      </c>
      <c r="B5" s="32" t="s">
        <v>49</v>
      </c>
      <c r="C5" s="32" t="s">
        <v>57</v>
      </c>
      <c r="D5" s="32" t="s">
        <v>58</v>
      </c>
      <c r="E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</row>
    <row r="7" spans="1:9">
      <c r="A7" s="32">
        <v>1</v>
      </c>
      <c r="B7" s="31" t="s">
        <v>171</v>
      </c>
      <c r="C7" s="32"/>
      <c r="D7" s="14"/>
      <c r="E7" s="14"/>
      <c r="H7" s="33">
        <v>73008</v>
      </c>
      <c r="I7" s="34">
        <f>H7-E9</f>
        <v>73008</v>
      </c>
    </row>
    <row r="8" spans="1:9">
      <c r="A8" s="32">
        <v>2</v>
      </c>
      <c r="B8" s="31"/>
      <c r="C8" s="32"/>
      <c r="D8" s="14"/>
      <c r="E8" s="14"/>
    </row>
    <row r="9" spans="1:9">
      <c r="A9" s="169" t="s">
        <v>11</v>
      </c>
      <c r="B9" s="169"/>
      <c r="C9" s="32" t="s">
        <v>164</v>
      </c>
      <c r="D9" s="14" t="s">
        <v>164</v>
      </c>
      <c r="E9" s="14">
        <f>SUM(E7:E8)</f>
        <v>0</v>
      </c>
    </row>
    <row r="10" spans="1:9">
      <c r="A10" s="24"/>
    </row>
  </sheetData>
  <mergeCells count="4">
    <mergeCell ref="C4:E4"/>
    <mergeCell ref="A2:G2"/>
    <mergeCell ref="A4:B4"/>
    <mergeCell ref="A9:B9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topLeftCell="A3" zoomScaleSheetLayoutView="100" workbookViewId="0">
      <selection activeCell="G3" sqref="G1:J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4.5546875" style="23" hidden="1" customWidth="1"/>
    <col min="8" max="8" width="19.6640625" style="23" hidden="1" customWidth="1"/>
    <col min="9" max="9" width="13" style="23" hidden="1" customWidth="1"/>
    <col min="10" max="10" width="11.33203125" style="23" hidden="1" customWidth="1"/>
    <col min="11" max="11" width="9.109375" style="23" customWidth="1"/>
    <col min="12" max="16384" width="9.109375" style="23"/>
  </cols>
  <sheetData>
    <row r="1" spans="1:8">
      <c r="A1" s="24"/>
    </row>
    <row r="2" spans="1:8">
      <c r="A2" s="170" t="s">
        <v>75</v>
      </c>
      <c r="B2" s="170"/>
      <c r="C2" s="170"/>
      <c r="D2" s="170"/>
      <c r="E2" s="170"/>
      <c r="F2" s="170"/>
    </row>
    <row r="3" spans="1:8">
      <c r="A3" s="59"/>
      <c r="B3" s="59"/>
      <c r="C3" s="62"/>
      <c r="D3" s="62"/>
      <c r="E3" s="62"/>
      <c r="F3" s="121"/>
    </row>
    <row r="4" spans="1:8" ht="15" customHeight="1">
      <c r="A4" s="188" t="s">
        <v>82</v>
      </c>
      <c r="B4" s="188"/>
      <c r="C4" s="172" t="s">
        <v>83</v>
      </c>
      <c r="D4" s="172"/>
      <c r="E4" s="172"/>
      <c r="F4" s="172"/>
    </row>
    <row r="5" spans="1:8" s="108" customFormat="1" ht="13.2">
      <c r="A5" s="107" t="s">
        <v>130</v>
      </c>
      <c r="B5" s="107" t="s">
        <v>139</v>
      </c>
      <c r="C5" s="107" t="s">
        <v>140</v>
      </c>
      <c r="D5" s="107" t="s">
        <v>141</v>
      </c>
      <c r="E5" s="107" t="s">
        <v>142</v>
      </c>
      <c r="F5" s="123" t="s">
        <v>143</v>
      </c>
    </row>
    <row r="6" spans="1:8" s="108" customFormat="1" ht="13.2">
      <c r="A6" s="109" t="s">
        <v>144</v>
      </c>
      <c r="B6" s="109" t="s">
        <v>145</v>
      </c>
      <c r="C6" s="109" t="s">
        <v>146</v>
      </c>
      <c r="D6" s="109" t="s">
        <v>147</v>
      </c>
      <c r="E6" s="109" t="s">
        <v>148</v>
      </c>
      <c r="F6" s="124" t="s">
        <v>149</v>
      </c>
    </row>
    <row r="7" spans="1:8" s="108" customFormat="1" ht="13.2">
      <c r="A7" s="109"/>
      <c r="B7" s="109"/>
      <c r="C7" s="109" t="s">
        <v>150</v>
      </c>
      <c r="D7" s="109" t="s">
        <v>151</v>
      </c>
      <c r="E7" s="109"/>
      <c r="F7" s="124"/>
    </row>
    <row r="8" spans="1:8" s="108" customFormat="1" ht="13.2">
      <c r="A8" s="110">
        <v>1</v>
      </c>
      <c r="B8" s="110">
        <v>2</v>
      </c>
      <c r="C8" s="110">
        <v>4</v>
      </c>
      <c r="D8" s="110">
        <v>5</v>
      </c>
      <c r="E8" s="110">
        <v>6</v>
      </c>
      <c r="F8" s="125">
        <v>7</v>
      </c>
      <c r="G8" s="111"/>
      <c r="H8" s="111"/>
    </row>
    <row r="9" spans="1:8" s="108" customFormat="1" ht="13.2">
      <c r="A9" s="112">
        <v>1</v>
      </c>
      <c r="B9" s="113" t="s">
        <v>84</v>
      </c>
      <c r="C9" s="114">
        <f>F9/D9</f>
        <v>298.59905227226938</v>
      </c>
      <c r="D9" s="113">
        <v>1270.5359999999998</v>
      </c>
      <c r="E9" s="113"/>
      <c r="F9" s="122">
        <v>379380.8454778</v>
      </c>
      <c r="G9" s="111">
        <v>990420.59</v>
      </c>
      <c r="H9" s="111">
        <f>G9-F9-F10</f>
        <v>0</v>
      </c>
    </row>
    <row r="10" spans="1:8" s="108" customFormat="1" ht="13.2">
      <c r="A10" s="112">
        <v>2</v>
      </c>
      <c r="B10" s="113" t="s">
        <v>85</v>
      </c>
      <c r="C10" s="114">
        <f t="shared" ref="C10:C12" si="0">F10/D10</f>
        <v>75791.372268239851</v>
      </c>
      <c r="D10" s="13">
        <v>8.0621279999999995</v>
      </c>
      <c r="E10" s="13"/>
      <c r="F10" s="122">
        <v>611039.74452219997</v>
      </c>
      <c r="G10" s="111"/>
      <c r="H10" s="111"/>
    </row>
    <row r="11" spans="1:8" s="108" customFormat="1" ht="13.2">
      <c r="A11" s="112">
        <v>4</v>
      </c>
      <c r="B11" s="113" t="s">
        <v>86</v>
      </c>
      <c r="C11" s="114">
        <f t="shared" si="0"/>
        <v>2344.7036436170215</v>
      </c>
      <c r="D11" s="13">
        <v>37.223999999999997</v>
      </c>
      <c r="E11" s="13"/>
      <c r="F11" s="122">
        <v>87279.248430000007</v>
      </c>
      <c r="G11" s="111">
        <v>152579.41</v>
      </c>
      <c r="H11" s="111">
        <f>G11-F11-F12</f>
        <v>0</v>
      </c>
    </row>
    <row r="12" spans="1:8" s="108" customFormat="1" ht="13.2">
      <c r="A12" s="115">
        <v>5</v>
      </c>
      <c r="B12" s="113" t="s">
        <v>100</v>
      </c>
      <c r="C12" s="114">
        <f t="shared" si="0"/>
        <v>107.27595573933156</v>
      </c>
      <c r="D12" s="13">
        <v>608.71199999999999</v>
      </c>
      <c r="E12" s="13"/>
      <c r="F12" s="126">
        <v>65300.161569999997</v>
      </c>
      <c r="G12" s="111"/>
      <c r="H12" s="111"/>
    </row>
    <row r="13" spans="1:8" s="119" customFormat="1" ht="13.2">
      <c r="A13" s="116" t="s">
        <v>11</v>
      </c>
      <c r="B13" s="117"/>
      <c r="C13" s="117"/>
      <c r="D13" s="117"/>
      <c r="E13" s="117"/>
      <c r="F13" s="127">
        <f>SUM(F9:F12)</f>
        <v>1143000</v>
      </c>
      <c r="G13" s="118"/>
      <c r="H13" s="118"/>
    </row>
    <row r="14" spans="1:8" s="108" customFormat="1" ht="13.2">
      <c r="F14" s="128"/>
      <c r="G14" s="111"/>
      <c r="H14" s="111"/>
    </row>
    <row r="15" spans="1:8" s="108" customFormat="1" ht="13.2">
      <c r="F15" s="129"/>
      <c r="G15" s="111"/>
      <c r="H15" s="111"/>
    </row>
    <row r="16" spans="1:8" s="108" customFormat="1" ht="30.75" customHeight="1">
      <c r="A16" s="193" t="s">
        <v>82</v>
      </c>
      <c r="B16" s="193"/>
      <c r="C16" s="194" t="s">
        <v>88</v>
      </c>
      <c r="D16" s="194"/>
      <c r="E16" s="194"/>
      <c r="F16" s="194"/>
      <c r="G16" s="111"/>
      <c r="H16" s="111"/>
    </row>
    <row r="17" spans="1:8" s="108" customFormat="1" ht="13.2">
      <c r="F17" s="129"/>
      <c r="G17" s="111"/>
      <c r="H17" s="111"/>
    </row>
    <row r="18" spans="1:8" s="108" customFormat="1" ht="13.2">
      <c r="A18" s="107" t="s">
        <v>130</v>
      </c>
      <c r="B18" s="107" t="s">
        <v>139</v>
      </c>
      <c r="C18" s="107" t="s">
        <v>140</v>
      </c>
      <c r="D18" s="107" t="s">
        <v>141</v>
      </c>
      <c r="E18" s="107" t="s">
        <v>142</v>
      </c>
      <c r="F18" s="123" t="s">
        <v>143</v>
      </c>
      <c r="G18" s="111"/>
      <c r="H18" s="111"/>
    </row>
    <row r="19" spans="1:8" s="108" customFormat="1" ht="13.2">
      <c r="A19" s="109" t="s">
        <v>144</v>
      </c>
      <c r="B19" s="109" t="s">
        <v>145</v>
      </c>
      <c r="C19" s="109" t="s">
        <v>146</v>
      </c>
      <c r="D19" s="109" t="s">
        <v>147</v>
      </c>
      <c r="E19" s="109" t="s">
        <v>148</v>
      </c>
      <c r="F19" s="124" t="s">
        <v>149</v>
      </c>
      <c r="G19" s="111"/>
      <c r="H19" s="111"/>
    </row>
    <row r="20" spans="1:8" s="108" customFormat="1" ht="13.2">
      <c r="A20" s="109"/>
      <c r="B20" s="109"/>
      <c r="C20" s="109" t="s">
        <v>150</v>
      </c>
      <c r="D20" s="109" t="s">
        <v>151</v>
      </c>
      <c r="E20" s="109"/>
      <c r="F20" s="124"/>
      <c r="G20" s="111"/>
      <c r="H20" s="111"/>
    </row>
    <row r="21" spans="1:8" s="108" customFormat="1" ht="13.2">
      <c r="A21" s="110">
        <v>1</v>
      </c>
      <c r="B21" s="110">
        <v>2</v>
      </c>
      <c r="C21" s="110">
        <v>4</v>
      </c>
      <c r="D21" s="110">
        <v>5</v>
      </c>
      <c r="E21" s="110">
        <v>6</v>
      </c>
      <c r="F21" s="125">
        <v>7</v>
      </c>
      <c r="G21" s="111"/>
      <c r="H21" s="111"/>
    </row>
    <row r="22" spans="1:8" s="108" customFormat="1" ht="13.2">
      <c r="A22" s="112">
        <v>1</v>
      </c>
      <c r="B22" s="113" t="s">
        <v>84</v>
      </c>
      <c r="C22" s="114">
        <f t="shared" ref="C22:C25" si="1">F22/D22</f>
        <v>15.715740007524385</v>
      </c>
      <c r="D22" s="113">
        <v>1270.5359999999998</v>
      </c>
      <c r="E22" s="113"/>
      <c r="F22" s="122">
        <f>4250.0034462+15717.41</f>
        <v>19967.4134462</v>
      </c>
      <c r="G22" s="111">
        <v>52127.4</v>
      </c>
      <c r="H22" s="111">
        <f>G22-F22-F23</f>
        <v>0</v>
      </c>
    </row>
    <row r="23" spans="1:8" s="108" customFormat="1" ht="13.2">
      <c r="A23" s="112">
        <v>2</v>
      </c>
      <c r="B23" s="113" t="s">
        <v>85</v>
      </c>
      <c r="C23" s="114">
        <f t="shared" si="1"/>
        <v>3989.0195930652558</v>
      </c>
      <c r="D23" s="13">
        <v>8.0621279999999995</v>
      </c>
      <c r="E23" s="13"/>
      <c r="F23" s="122">
        <v>32159.986553800001</v>
      </c>
      <c r="G23" s="111"/>
      <c r="H23" s="111"/>
    </row>
    <row r="24" spans="1:8" s="108" customFormat="1" ht="13.2">
      <c r="A24" s="115">
        <v>4</v>
      </c>
      <c r="B24" s="113" t="s">
        <v>86</v>
      </c>
      <c r="C24" s="114">
        <f t="shared" si="1"/>
        <v>115.27060955297658</v>
      </c>
      <c r="D24" s="13">
        <v>37.223999999999997</v>
      </c>
      <c r="E24" s="13"/>
      <c r="F24" s="122">
        <v>4290.8331699999999</v>
      </c>
      <c r="G24" s="111">
        <v>8030.49</v>
      </c>
      <c r="H24" s="111">
        <f>G24-F24-F25</f>
        <v>0</v>
      </c>
    </row>
    <row r="25" spans="1:8" s="108" customFormat="1" ht="13.2">
      <c r="A25" s="115">
        <v>5</v>
      </c>
      <c r="B25" s="113" t="s">
        <v>100</v>
      </c>
      <c r="C25" s="114">
        <f t="shared" si="1"/>
        <v>6.1435569366137033</v>
      </c>
      <c r="D25" s="13">
        <v>608.71199999999999</v>
      </c>
      <c r="E25" s="13"/>
      <c r="F25" s="122">
        <v>3739.6568300000004</v>
      </c>
      <c r="G25" s="111"/>
      <c r="H25" s="111"/>
    </row>
    <row r="26" spans="1:8" s="119" customFormat="1" ht="13.2">
      <c r="A26" s="116" t="s">
        <v>11</v>
      </c>
      <c r="B26" s="117"/>
      <c r="C26" s="117"/>
      <c r="D26" s="117"/>
      <c r="E26" s="117"/>
      <c r="F26" s="127">
        <f>SUM(F22:F25)</f>
        <v>60157.89</v>
      </c>
      <c r="G26" s="118"/>
      <c r="H26" s="118"/>
    </row>
    <row r="27" spans="1:8" s="108" customFormat="1" ht="13.2">
      <c r="F27" s="129"/>
      <c r="G27" s="111"/>
      <c r="H27" s="111"/>
    </row>
    <row r="28" spans="1:8" s="108" customFormat="1" ht="13.2">
      <c r="F28" s="130"/>
      <c r="G28" s="111"/>
      <c r="H28" s="111"/>
    </row>
    <row r="29" spans="1:8" s="108" customFormat="1">
      <c r="A29" s="188" t="s">
        <v>82</v>
      </c>
      <c r="B29" s="188"/>
      <c r="C29" s="188" t="s">
        <v>152</v>
      </c>
      <c r="D29" s="188"/>
      <c r="F29" s="131"/>
      <c r="G29" s="111"/>
      <c r="H29" s="111"/>
    </row>
    <row r="30" spans="1:8" s="108" customFormat="1" ht="13.2">
      <c r="A30" s="107" t="s">
        <v>130</v>
      </c>
      <c r="B30" s="107" t="s">
        <v>139</v>
      </c>
      <c r="C30" s="107" t="s">
        <v>140</v>
      </c>
      <c r="D30" s="107" t="s">
        <v>141</v>
      </c>
      <c r="E30" s="107" t="s">
        <v>142</v>
      </c>
      <c r="F30" s="123" t="s">
        <v>143</v>
      </c>
      <c r="G30" s="111"/>
      <c r="H30" s="111"/>
    </row>
    <row r="31" spans="1:8" s="108" customFormat="1" ht="13.2">
      <c r="A31" s="109" t="s">
        <v>144</v>
      </c>
      <c r="B31" s="109" t="s">
        <v>145</v>
      </c>
      <c r="C31" s="109" t="s">
        <v>146</v>
      </c>
      <c r="D31" s="109" t="s">
        <v>147</v>
      </c>
      <c r="E31" s="109" t="s">
        <v>148</v>
      </c>
      <c r="F31" s="124" t="s">
        <v>149</v>
      </c>
      <c r="G31" s="111"/>
      <c r="H31" s="111"/>
    </row>
    <row r="32" spans="1:8" s="108" customFormat="1" ht="13.2">
      <c r="A32" s="109"/>
      <c r="B32" s="109"/>
      <c r="C32" s="109" t="s">
        <v>150</v>
      </c>
      <c r="D32" s="109" t="s">
        <v>151</v>
      </c>
      <c r="E32" s="109"/>
      <c r="F32" s="124"/>
      <c r="G32" s="111"/>
      <c r="H32" s="111"/>
    </row>
    <row r="33" spans="1:10" s="108" customFormat="1" ht="13.2">
      <c r="A33" s="110">
        <v>1</v>
      </c>
      <c r="B33" s="110">
        <v>2</v>
      </c>
      <c r="C33" s="110">
        <v>4</v>
      </c>
      <c r="D33" s="110">
        <v>5</v>
      </c>
      <c r="E33" s="110">
        <v>6</v>
      </c>
      <c r="F33" s="125">
        <v>7</v>
      </c>
      <c r="G33" s="111"/>
      <c r="H33" s="111"/>
      <c r="J33" s="108" t="s">
        <v>229</v>
      </c>
    </row>
    <row r="34" spans="1:10" s="108" customFormat="1" ht="13.2">
      <c r="A34" s="112">
        <v>1</v>
      </c>
      <c r="B34" s="113" t="s">
        <v>84</v>
      </c>
      <c r="C34" s="114">
        <f t="shared" ref="C34:C37" si="2">F34/D34</f>
        <v>229.08262024846212</v>
      </c>
      <c r="D34" s="113">
        <v>1270.5359999999998</v>
      </c>
      <c r="E34" s="113"/>
      <c r="F34" s="122">
        <v>291057.71600000001</v>
      </c>
      <c r="G34" s="111">
        <v>440034.92</v>
      </c>
      <c r="H34" s="111">
        <f>G34-F34-F35</f>
        <v>0</v>
      </c>
      <c r="I34" s="120"/>
      <c r="J34" s="108">
        <v>73350.69</v>
      </c>
    </row>
    <row r="35" spans="1:10" s="108" customFormat="1" ht="13.2">
      <c r="A35" s="112">
        <v>2</v>
      </c>
      <c r="B35" s="113" t="s">
        <v>85</v>
      </c>
      <c r="C35" s="114">
        <f t="shared" si="2"/>
        <v>18478.64534028733</v>
      </c>
      <c r="D35" s="13">
        <v>8.0621279999999995</v>
      </c>
      <c r="E35" s="13"/>
      <c r="F35" s="122">
        <v>148977.204</v>
      </c>
      <c r="G35" s="111"/>
      <c r="H35" s="111"/>
    </row>
    <row r="36" spans="1:10" s="108" customFormat="1" ht="13.2">
      <c r="A36" s="112">
        <v>4</v>
      </c>
      <c r="B36" s="113" t="s">
        <v>86</v>
      </c>
      <c r="C36" s="114">
        <f t="shared" si="2"/>
        <v>1418.0804964539009</v>
      </c>
      <c r="D36" s="13">
        <v>37.223999999999997</v>
      </c>
      <c r="E36" s="13"/>
      <c r="F36" s="122">
        <v>52786.628400000001</v>
      </c>
      <c r="G36" s="111">
        <v>57376.77</v>
      </c>
      <c r="H36" s="111">
        <f>G36-F36-F37</f>
        <v>0</v>
      </c>
      <c r="I36" s="120"/>
    </row>
    <row r="37" spans="1:10" s="108" customFormat="1" ht="13.2">
      <c r="A37" s="115">
        <v>5</v>
      </c>
      <c r="B37" s="113" t="s">
        <v>100</v>
      </c>
      <c r="C37" s="114">
        <f t="shared" si="2"/>
        <v>7.5407443914363439</v>
      </c>
      <c r="D37" s="13">
        <v>608.71199999999999</v>
      </c>
      <c r="E37" s="13"/>
      <c r="F37" s="122">
        <v>4590.1415999999999</v>
      </c>
      <c r="G37" s="111"/>
      <c r="H37" s="111"/>
    </row>
    <row r="38" spans="1:10" s="119" customFormat="1" ht="13.2">
      <c r="A38" s="116" t="s">
        <v>11</v>
      </c>
      <c r="B38" s="117"/>
      <c r="C38" s="117"/>
      <c r="D38" s="117"/>
      <c r="E38" s="117"/>
      <c r="F38" s="127">
        <f>SUM(F34:F37)</f>
        <v>497411.69</v>
      </c>
      <c r="G38" s="118"/>
      <c r="H38" s="118"/>
    </row>
    <row r="39" spans="1:10">
      <c r="G39" s="33"/>
      <c r="H39" s="33"/>
    </row>
    <row r="40" spans="1:10">
      <c r="G40" s="33"/>
      <c r="H40" s="33"/>
    </row>
    <row r="41" spans="1:10">
      <c r="G41" s="33"/>
      <c r="H41" s="33"/>
    </row>
  </sheetData>
  <mergeCells count="7">
    <mergeCell ref="A29:B29"/>
    <mergeCell ref="C29:D29"/>
    <mergeCell ref="C4:F4"/>
    <mergeCell ref="A2:F2"/>
    <mergeCell ref="A4:B4"/>
    <mergeCell ref="A16:B16"/>
    <mergeCell ref="C16:F1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zoomScale="70" zoomScaleSheetLayoutView="70" workbookViewId="0">
      <selection activeCell="C10" sqref="C10:E10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170" t="s">
        <v>76</v>
      </c>
      <c r="B2" s="170"/>
      <c r="C2" s="170"/>
      <c r="D2" s="170"/>
      <c r="E2" s="170"/>
      <c r="F2" s="170"/>
      <c r="G2" s="170"/>
    </row>
    <row r="3" spans="1:7">
      <c r="A3" s="59"/>
      <c r="B3" s="59"/>
      <c r="C3" s="62"/>
      <c r="D3" s="62"/>
      <c r="E3" s="62"/>
      <c r="F3" s="62"/>
      <c r="G3" s="62"/>
    </row>
    <row r="4" spans="1:7" ht="54.75" customHeight="1">
      <c r="A4" s="188" t="s">
        <v>82</v>
      </c>
      <c r="B4" s="188"/>
      <c r="C4" s="189" t="s">
        <v>88</v>
      </c>
      <c r="D4" s="189"/>
      <c r="E4" s="189"/>
      <c r="F4" s="29"/>
      <c r="G4" s="29"/>
    </row>
    <row r="5" spans="1:7" ht="46.8">
      <c r="A5" s="58" t="s">
        <v>4</v>
      </c>
      <c r="B5" s="58" t="s">
        <v>46</v>
      </c>
      <c r="C5" s="58" t="s">
        <v>7</v>
      </c>
      <c r="D5" s="58" t="s">
        <v>59</v>
      </c>
      <c r="E5" s="58" t="s">
        <v>60</v>
      </c>
    </row>
    <row r="6" spans="1:7">
      <c r="A6" s="58">
        <v>1</v>
      </c>
      <c r="B6" s="58">
        <v>2</v>
      </c>
      <c r="C6" s="58">
        <v>4</v>
      </c>
      <c r="D6" s="58">
        <v>5</v>
      </c>
      <c r="E6" s="58">
        <v>6</v>
      </c>
    </row>
    <row r="7" spans="1:7">
      <c r="A7" s="58">
        <v>1</v>
      </c>
      <c r="B7" s="71"/>
      <c r="C7" s="58"/>
      <c r="D7" s="14"/>
      <c r="E7" s="14"/>
    </row>
    <row r="8" spans="1:7">
      <c r="A8" s="63" t="s">
        <v>11</v>
      </c>
      <c r="B8" s="63"/>
      <c r="C8" s="58" t="s">
        <v>12</v>
      </c>
      <c r="D8" s="58" t="s">
        <v>12</v>
      </c>
      <c r="E8" s="14">
        <f>SUM(E7)</f>
        <v>0</v>
      </c>
    </row>
    <row r="9" spans="1:7">
      <c r="A9" s="59"/>
      <c r="B9" s="59"/>
      <c r="C9" s="62"/>
      <c r="D9" s="62"/>
      <c r="E9" s="62"/>
      <c r="F9" s="62"/>
      <c r="G9" s="62"/>
    </row>
    <row r="10" spans="1:7" ht="33" customHeight="1">
      <c r="A10" s="188" t="s">
        <v>82</v>
      </c>
      <c r="B10" s="188"/>
      <c r="C10" s="189" t="s">
        <v>152</v>
      </c>
      <c r="D10" s="189"/>
      <c r="E10" s="189"/>
      <c r="F10" s="29"/>
      <c r="G10" s="29"/>
    </row>
    <row r="11" spans="1:7" ht="46.8">
      <c r="A11" s="58" t="s">
        <v>4</v>
      </c>
      <c r="B11" s="58" t="s">
        <v>46</v>
      </c>
      <c r="C11" s="58" t="s">
        <v>7</v>
      </c>
      <c r="D11" s="58" t="s">
        <v>59</v>
      </c>
      <c r="E11" s="58" t="s">
        <v>60</v>
      </c>
    </row>
    <row r="12" spans="1:7">
      <c r="A12" s="58">
        <v>1</v>
      </c>
      <c r="B12" s="58">
        <v>2</v>
      </c>
      <c r="C12" s="58">
        <v>4</v>
      </c>
      <c r="D12" s="58">
        <v>5</v>
      </c>
      <c r="E12" s="58">
        <v>6</v>
      </c>
    </row>
    <row r="13" spans="1:7">
      <c r="A13" s="58">
        <v>1</v>
      </c>
      <c r="B13" s="71"/>
      <c r="C13" s="58"/>
      <c r="D13" s="14"/>
      <c r="E13" s="14"/>
    </row>
    <row r="14" spans="1:7">
      <c r="A14" s="63" t="s">
        <v>11</v>
      </c>
      <c r="B14" s="63"/>
      <c r="C14" s="58" t="s">
        <v>12</v>
      </c>
      <c r="D14" s="58" t="s">
        <v>12</v>
      </c>
      <c r="E14" s="14">
        <f>SUM(E13)</f>
        <v>0</v>
      </c>
    </row>
    <row r="15" spans="1:7">
      <c r="A15" s="24"/>
    </row>
  </sheetData>
  <mergeCells count="5">
    <mergeCell ref="C10:E10"/>
    <mergeCell ref="A2:G2"/>
    <mergeCell ref="A10:B10"/>
    <mergeCell ref="A4:B4"/>
    <mergeCell ref="C4:E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7"/>
  <sheetViews>
    <sheetView view="pageBreakPreview" topLeftCell="A7" zoomScale="70" zoomScaleSheetLayoutView="70" workbookViewId="0">
      <selection activeCell="E40" sqref="E40"/>
    </sheetView>
  </sheetViews>
  <sheetFormatPr defaultColWidth="9.109375" defaultRowHeight="15.6"/>
  <cols>
    <col min="1" max="1" width="7.5546875" style="23" customWidth="1"/>
    <col min="2" max="2" width="57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8.109375" style="23" hidden="1" customWidth="1"/>
    <col min="8" max="8" width="16" style="23" hidden="1" customWidth="1"/>
    <col min="9" max="9" width="9.10937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70" t="s">
        <v>77</v>
      </c>
      <c r="B2" s="170"/>
      <c r="C2" s="170"/>
      <c r="D2" s="170"/>
      <c r="E2" s="170"/>
      <c r="F2" s="170"/>
      <c r="G2" s="170"/>
    </row>
    <row r="3" spans="1:8">
      <c r="A3" s="59"/>
      <c r="B3" s="59"/>
      <c r="C3" s="62"/>
      <c r="D3" s="62"/>
      <c r="E3" s="62"/>
      <c r="F3" s="62"/>
      <c r="G3" s="62"/>
    </row>
    <row r="4" spans="1:8" ht="39" customHeight="1">
      <c r="A4" s="188" t="s">
        <v>82</v>
      </c>
      <c r="B4" s="188"/>
      <c r="C4" s="189" t="s">
        <v>83</v>
      </c>
      <c r="D4" s="189"/>
      <c r="E4" s="189"/>
      <c r="F4" s="29"/>
      <c r="G4" s="29"/>
    </row>
    <row r="5" spans="1:8" ht="46.8">
      <c r="A5" s="58" t="s">
        <v>4</v>
      </c>
      <c r="B5" s="58" t="s">
        <v>49</v>
      </c>
      <c r="C5" s="58" t="s">
        <v>61</v>
      </c>
      <c r="D5" s="58" t="s">
        <v>62</v>
      </c>
      <c r="E5" s="58" t="s">
        <v>63</v>
      </c>
    </row>
    <row r="6" spans="1:8">
      <c r="A6" s="58">
        <v>1</v>
      </c>
      <c r="B6" s="58">
        <v>2</v>
      </c>
      <c r="C6" s="58">
        <v>3</v>
      </c>
      <c r="D6" s="58">
        <v>4</v>
      </c>
      <c r="E6" s="58">
        <v>5</v>
      </c>
    </row>
    <row r="7" spans="1:8">
      <c r="A7" s="58">
        <v>1</v>
      </c>
      <c r="B7" s="63" t="s">
        <v>220</v>
      </c>
      <c r="C7" s="63" t="s">
        <v>200</v>
      </c>
      <c r="D7" s="58">
        <v>1</v>
      </c>
      <c r="E7" s="14">
        <v>4173.3100000000004</v>
      </c>
    </row>
    <row r="8" spans="1:8">
      <c r="A8" s="58">
        <f t="shared" ref="A8:A15" si="0">A7+1</f>
        <v>2</v>
      </c>
      <c r="B8" s="63" t="s">
        <v>196</v>
      </c>
      <c r="C8" s="90" t="s">
        <v>200</v>
      </c>
      <c r="D8" s="89">
        <v>1</v>
      </c>
      <c r="E8" s="14">
        <v>25402.84</v>
      </c>
    </row>
    <row r="9" spans="1:8">
      <c r="A9" s="58">
        <f t="shared" si="0"/>
        <v>3</v>
      </c>
      <c r="B9" s="63" t="s">
        <v>197</v>
      </c>
      <c r="C9" s="90" t="s">
        <v>200</v>
      </c>
      <c r="D9" s="89">
        <v>1</v>
      </c>
      <c r="E9" s="14">
        <v>32604</v>
      </c>
    </row>
    <row r="10" spans="1:8">
      <c r="A10" s="58">
        <f t="shared" si="0"/>
        <v>4</v>
      </c>
      <c r="B10" s="63" t="s">
        <v>192</v>
      </c>
      <c r="C10" s="90" t="s">
        <v>200</v>
      </c>
      <c r="D10" s="89">
        <v>1</v>
      </c>
      <c r="E10" s="14">
        <v>6951.76</v>
      </c>
    </row>
    <row r="11" spans="1:8">
      <c r="A11" s="58">
        <f t="shared" si="0"/>
        <v>5</v>
      </c>
      <c r="B11" s="63" t="s">
        <v>221</v>
      </c>
      <c r="C11" s="90" t="s">
        <v>200</v>
      </c>
      <c r="D11" s="89">
        <v>1</v>
      </c>
      <c r="E11" s="14">
        <v>30780</v>
      </c>
    </row>
    <row r="12" spans="1:8">
      <c r="A12" s="58">
        <f t="shared" si="0"/>
        <v>6</v>
      </c>
      <c r="B12" s="63" t="s">
        <v>222</v>
      </c>
      <c r="C12" s="90" t="s">
        <v>200</v>
      </c>
      <c r="D12" s="89">
        <v>1</v>
      </c>
      <c r="E12" s="14">
        <v>5399.27</v>
      </c>
    </row>
    <row r="13" spans="1:8">
      <c r="A13" s="58">
        <f t="shared" si="0"/>
        <v>7</v>
      </c>
      <c r="B13" s="63" t="s">
        <v>194</v>
      </c>
      <c r="C13" s="106" t="s">
        <v>200</v>
      </c>
      <c r="D13" s="103">
        <v>1</v>
      </c>
      <c r="E13" s="14">
        <v>3420</v>
      </c>
      <c r="H13" s="36"/>
    </row>
    <row r="14" spans="1:8">
      <c r="A14" s="58">
        <f t="shared" si="0"/>
        <v>8</v>
      </c>
      <c r="B14" s="63" t="s">
        <v>198</v>
      </c>
      <c r="C14" s="106" t="s">
        <v>200</v>
      </c>
      <c r="D14" s="103">
        <v>1</v>
      </c>
      <c r="E14" s="14">
        <v>4947.6000000000004</v>
      </c>
    </row>
    <row r="15" spans="1:8">
      <c r="A15" s="58">
        <f t="shared" si="0"/>
        <v>9</v>
      </c>
      <c r="B15" s="63"/>
      <c r="C15" s="63"/>
      <c r="D15" s="58"/>
      <c r="E15" s="14"/>
    </row>
    <row r="16" spans="1:8">
      <c r="A16" s="169" t="s">
        <v>11</v>
      </c>
      <c r="B16" s="169"/>
      <c r="C16" s="58" t="s">
        <v>12</v>
      </c>
      <c r="D16" s="58" t="s">
        <v>12</v>
      </c>
      <c r="E16" s="14">
        <f>SUM(E7:E15)</f>
        <v>113678.78000000001</v>
      </c>
      <c r="G16" s="33">
        <v>113678.78</v>
      </c>
      <c r="H16" s="34">
        <f>G16-E16</f>
        <v>0</v>
      </c>
    </row>
    <row r="18" spans="1:8" ht="57.75" customHeight="1">
      <c r="A18" s="188" t="s">
        <v>82</v>
      </c>
      <c r="B18" s="188"/>
      <c r="C18" s="189" t="s">
        <v>88</v>
      </c>
      <c r="D18" s="189"/>
      <c r="E18" s="189"/>
      <c r="F18" s="29"/>
      <c r="G18" s="29"/>
    </row>
    <row r="19" spans="1:8" ht="46.8">
      <c r="A19" s="58" t="s">
        <v>4</v>
      </c>
      <c r="B19" s="58" t="s">
        <v>49</v>
      </c>
      <c r="C19" s="58" t="s">
        <v>61</v>
      </c>
      <c r="D19" s="58" t="s">
        <v>62</v>
      </c>
      <c r="E19" s="58" t="s">
        <v>63</v>
      </c>
    </row>
    <row r="20" spans="1:8">
      <c r="A20" s="58">
        <v>1</v>
      </c>
      <c r="B20" s="58">
        <v>2</v>
      </c>
      <c r="C20" s="58">
        <v>3</v>
      </c>
      <c r="D20" s="58">
        <v>4</v>
      </c>
      <c r="E20" s="58">
        <v>5</v>
      </c>
    </row>
    <row r="21" spans="1:8">
      <c r="A21" s="58">
        <v>1</v>
      </c>
      <c r="B21" s="63" t="s">
        <v>220</v>
      </c>
      <c r="C21" s="90" t="s">
        <v>200</v>
      </c>
      <c r="D21" s="58">
        <v>1</v>
      </c>
      <c r="E21" s="14">
        <v>219.65</v>
      </c>
    </row>
    <row r="22" spans="1:8">
      <c r="A22" s="58">
        <f t="shared" ref="A22:A28" si="1">A21+1</f>
        <v>2</v>
      </c>
      <c r="B22" s="63" t="s">
        <v>196</v>
      </c>
      <c r="C22" s="90" t="s">
        <v>200</v>
      </c>
      <c r="D22" s="89">
        <v>1</v>
      </c>
      <c r="E22" s="14">
        <v>1336.99</v>
      </c>
    </row>
    <row r="23" spans="1:8">
      <c r="A23" s="58">
        <f t="shared" si="1"/>
        <v>3</v>
      </c>
      <c r="B23" s="63" t="s">
        <v>197</v>
      </c>
      <c r="C23" s="90" t="s">
        <v>200</v>
      </c>
      <c r="D23" s="89">
        <v>1</v>
      </c>
      <c r="E23" s="14">
        <v>1716</v>
      </c>
    </row>
    <row r="24" spans="1:8">
      <c r="A24" s="58">
        <f t="shared" si="1"/>
        <v>4</v>
      </c>
      <c r="B24" s="63" t="s">
        <v>192</v>
      </c>
      <c r="C24" s="90" t="s">
        <v>200</v>
      </c>
      <c r="D24" s="89">
        <v>1</v>
      </c>
      <c r="E24" s="14">
        <v>365.88</v>
      </c>
    </row>
    <row r="25" spans="1:8">
      <c r="A25" s="58">
        <f t="shared" si="1"/>
        <v>5</v>
      </c>
      <c r="B25" s="63" t="s">
        <v>221</v>
      </c>
      <c r="C25" s="90" t="s">
        <v>200</v>
      </c>
      <c r="D25" s="89">
        <v>1</v>
      </c>
      <c r="E25" s="14">
        <v>1620</v>
      </c>
    </row>
    <row r="26" spans="1:8">
      <c r="A26" s="58">
        <f t="shared" si="1"/>
        <v>6</v>
      </c>
      <c r="B26" s="63" t="s">
        <v>222</v>
      </c>
      <c r="C26" s="90" t="s">
        <v>200</v>
      </c>
      <c r="D26" s="89">
        <v>1</v>
      </c>
      <c r="E26" s="14">
        <v>284.17</v>
      </c>
    </row>
    <row r="27" spans="1:8">
      <c r="A27" s="58">
        <f t="shared" si="1"/>
        <v>7</v>
      </c>
      <c r="B27" s="63" t="s">
        <v>194</v>
      </c>
      <c r="C27" s="90" t="s">
        <v>200</v>
      </c>
      <c r="D27" s="89">
        <v>1</v>
      </c>
      <c r="E27" s="14">
        <v>180</v>
      </c>
    </row>
    <row r="28" spans="1:8">
      <c r="A28" s="103">
        <f t="shared" si="1"/>
        <v>8</v>
      </c>
      <c r="B28" s="106" t="s">
        <v>198</v>
      </c>
      <c r="C28" s="106"/>
      <c r="D28" s="103"/>
      <c r="E28" s="14">
        <v>260.39999999999998</v>
      </c>
    </row>
    <row r="29" spans="1:8">
      <c r="A29" s="169" t="s">
        <v>11</v>
      </c>
      <c r="B29" s="169"/>
      <c r="C29" s="58" t="s">
        <v>12</v>
      </c>
      <c r="D29" s="58" t="s">
        <v>12</v>
      </c>
      <c r="E29" s="14">
        <f>SUM(E21:E28)</f>
        <v>5983.09</v>
      </c>
      <c r="G29" s="33">
        <v>5983.09</v>
      </c>
      <c r="H29" s="34">
        <f>G29-E29</f>
        <v>0</v>
      </c>
    </row>
    <row r="30" spans="1:8">
      <c r="A30" s="46"/>
      <c r="B30" s="46"/>
      <c r="C30" s="46"/>
      <c r="D30" s="46"/>
      <c r="E30" s="47"/>
      <c r="G30" s="33"/>
      <c r="H30" s="34"/>
    </row>
    <row r="31" spans="1:8">
      <c r="A31" s="188" t="s">
        <v>82</v>
      </c>
      <c r="B31" s="188"/>
      <c r="C31" s="189" t="s">
        <v>152</v>
      </c>
      <c r="D31" s="189"/>
      <c r="E31" s="189"/>
      <c r="F31" s="29"/>
      <c r="G31" s="29"/>
    </row>
    <row r="32" spans="1:8" ht="46.8">
      <c r="A32" s="58" t="s">
        <v>4</v>
      </c>
      <c r="B32" s="58" t="s">
        <v>49</v>
      </c>
      <c r="C32" s="58" t="s">
        <v>61</v>
      </c>
      <c r="D32" s="58" t="s">
        <v>62</v>
      </c>
      <c r="E32" s="58" t="s">
        <v>63</v>
      </c>
    </row>
    <row r="33" spans="1:8">
      <c r="A33" s="58">
        <v>1</v>
      </c>
      <c r="B33" s="58">
        <v>2</v>
      </c>
      <c r="C33" s="58">
        <v>3</v>
      </c>
      <c r="D33" s="58">
        <v>4</v>
      </c>
      <c r="E33" s="58">
        <v>5</v>
      </c>
    </row>
    <row r="34" spans="1:8">
      <c r="A34" s="58">
        <v>1</v>
      </c>
      <c r="B34" s="63" t="s">
        <v>196</v>
      </c>
      <c r="C34" s="90" t="s">
        <v>200</v>
      </c>
      <c r="D34" s="58">
        <v>1</v>
      </c>
      <c r="E34" s="14">
        <v>26739.84</v>
      </c>
    </row>
    <row r="35" spans="1:8">
      <c r="A35" s="58">
        <f>A34+1</f>
        <v>2</v>
      </c>
      <c r="B35" s="63" t="s">
        <v>193</v>
      </c>
      <c r="C35" s="90" t="s">
        <v>200</v>
      </c>
      <c r="D35" s="89">
        <v>1</v>
      </c>
      <c r="E35" s="14">
        <v>23462</v>
      </c>
    </row>
    <row r="36" spans="1:8">
      <c r="A36" s="58">
        <f t="shared" ref="A36:A39" si="2">A35+1</f>
        <v>3</v>
      </c>
      <c r="B36" s="63" t="s">
        <v>195</v>
      </c>
      <c r="C36" s="90" t="s">
        <v>200</v>
      </c>
      <c r="D36" s="89">
        <v>1</v>
      </c>
      <c r="E36" s="14">
        <v>13600</v>
      </c>
    </row>
    <row r="37" spans="1:8">
      <c r="A37" s="58">
        <f t="shared" si="2"/>
        <v>4</v>
      </c>
      <c r="B37" s="63" t="s">
        <v>199</v>
      </c>
      <c r="C37" s="106" t="s">
        <v>200</v>
      </c>
      <c r="D37" s="58">
        <v>1</v>
      </c>
      <c r="E37" s="14">
        <v>12305</v>
      </c>
    </row>
    <row r="38" spans="1:8">
      <c r="A38" s="58">
        <f t="shared" si="2"/>
        <v>5</v>
      </c>
      <c r="B38" s="63" t="s">
        <v>223</v>
      </c>
      <c r="C38" s="106" t="s">
        <v>200</v>
      </c>
      <c r="D38" s="103">
        <v>1</v>
      </c>
      <c r="E38" s="14">
        <v>148476.57</v>
      </c>
    </row>
    <row r="39" spans="1:8">
      <c r="A39" s="58">
        <f t="shared" si="2"/>
        <v>6</v>
      </c>
      <c r="B39" s="63"/>
      <c r="C39" s="63"/>
      <c r="D39" s="58"/>
      <c r="E39" s="14"/>
    </row>
    <row r="40" spans="1:8">
      <c r="A40" s="169" t="s">
        <v>11</v>
      </c>
      <c r="B40" s="169"/>
      <c r="C40" s="58" t="s">
        <v>12</v>
      </c>
      <c r="D40" s="58" t="s">
        <v>12</v>
      </c>
      <c r="E40" s="14">
        <f>SUM(E34:E39)</f>
        <v>224583.41</v>
      </c>
      <c r="G40" s="33">
        <v>224583.41</v>
      </c>
      <c r="H40" s="34">
        <f>G40-E40</f>
        <v>0</v>
      </c>
    </row>
    <row r="42" spans="1:8" ht="69.75" customHeight="1">
      <c r="A42" s="188" t="s">
        <v>82</v>
      </c>
      <c r="B42" s="188"/>
      <c r="C42" s="189" t="s">
        <v>87</v>
      </c>
      <c r="D42" s="189"/>
      <c r="E42" s="189"/>
      <c r="F42" s="29"/>
      <c r="G42" s="29"/>
    </row>
    <row r="43" spans="1:8" ht="46.8">
      <c r="A43" s="58" t="s">
        <v>4</v>
      </c>
      <c r="B43" s="58" t="s">
        <v>49</v>
      </c>
      <c r="C43" s="58" t="s">
        <v>61</v>
      </c>
      <c r="D43" s="58" t="s">
        <v>62</v>
      </c>
      <c r="E43" s="58" t="s">
        <v>63</v>
      </c>
    </row>
    <row r="44" spans="1:8">
      <c r="A44" s="58">
        <v>1</v>
      </c>
      <c r="B44" s="58">
        <v>2</v>
      </c>
      <c r="C44" s="58">
        <v>3</v>
      </c>
      <c r="D44" s="58">
        <v>4</v>
      </c>
      <c r="E44" s="58">
        <v>5</v>
      </c>
    </row>
    <row r="45" spans="1:8">
      <c r="A45" s="58">
        <v>1</v>
      </c>
      <c r="B45" s="63"/>
      <c r="C45" s="63"/>
      <c r="D45" s="58"/>
      <c r="E45" s="14"/>
    </row>
    <row r="46" spans="1:8">
      <c r="A46" s="58"/>
      <c r="B46" s="63"/>
      <c r="C46" s="63"/>
      <c r="D46" s="58"/>
      <c r="E46" s="14"/>
    </row>
    <row r="47" spans="1:8">
      <c r="A47" s="169" t="s">
        <v>11</v>
      </c>
      <c r="B47" s="169"/>
      <c r="C47" s="58" t="s">
        <v>12</v>
      </c>
      <c r="D47" s="58" t="s">
        <v>12</v>
      </c>
      <c r="E47" s="14">
        <f>SUM(E45:E46)</f>
        <v>0</v>
      </c>
      <c r="G47" s="33"/>
      <c r="H47" s="34">
        <f>G47-E47</f>
        <v>0</v>
      </c>
    </row>
  </sheetData>
  <mergeCells count="13">
    <mergeCell ref="A42:B42"/>
    <mergeCell ref="C42:E42"/>
    <mergeCell ref="A47:B47"/>
    <mergeCell ref="A40:B40"/>
    <mergeCell ref="A2:G2"/>
    <mergeCell ref="A4:B4"/>
    <mergeCell ref="A16:B16"/>
    <mergeCell ref="A31:B31"/>
    <mergeCell ref="C4:E4"/>
    <mergeCell ref="A18:B18"/>
    <mergeCell ref="C18:E18"/>
    <mergeCell ref="A29:B29"/>
    <mergeCell ref="C31:E31"/>
  </mergeCells>
  <pageMargins left="0.98425196850393704" right="0.39370078740157483" top="0.39370078740157483" bottom="0.39370078740157483" header="0" footer="0"/>
  <pageSetup paperSize="9" scale="6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0"/>
  <sheetViews>
    <sheetView view="pageBreakPreview" zoomScale="70" zoomScaleSheetLayoutView="70" workbookViewId="0">
      <selection activeCell="F1" sqref="F1:G1048576"/>
    </sheetView>
  </sheetViews>
  <sheetFormatPr defaultColWidth="9.109375" defaultRowHeight="15.6"/>
  <cols>
    <col min="1" max="1" width="7.88671875" style="23" customWidth="1"/>
    <col min="2" max="2" width="43.33203125" style="23" customWidth="1"/>
    <col min="3" max="3" width="24.44140625" style="23" customWidth="1"/>
    <col min="4" max="4" width="22.88671875" style="23" customWidth="1"/>
    <col min="5" max="5" width="16.44140625" style="23" customWidth="1"/>
    <col min="6" max="6" width="19.5546875" style="23" hidden="1" customWidth="1"/>
    <col min="7" max="7" width="18.109375" style="23" hidden="1" customWidth="1"/>
    <col min="8" max="8" width="9.109375" style="23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</row>
    <row r="2" spans="1:7">
      <c r="A2" s="60" t="s">
        <v>78</v>
      </c>
      <c r="B2" s="60"/>
      <c r="C2" s="60"/>
      <c r="D2" s="60"/>
      <c r="E2" s="60"/>
      <c r="F2" s="60"/>
      <c r="G2" s="60"/>
    </row>
    <row r="3" spans="1:7">
      <c r="A3" s="59"/>
      <c r="B3" s="59"/>
      <c r="C3" s="62"/>
      <c r="D3" s="62"/>
      <c r="E3" s="62"/>
      <c r="F3" s="62"/>
      <c r="G3" s="62"/>
    </row>
    <row r="4" spans="1:7" ht="33.75" customHeight="1">
      <c r="A4" s="188" t="s">
        <v>82</v>
      </c>
      <c r="B4" s="188"/>
      <c r="C4" s="172" t="s">
        <v>83</v>
      </c>
      <c r="D4" s="172"/>
      <c r="E4" s="29"/>
      <c r="F4" s="29"/>
      <c r="G4" s="29"/>
    </row>
    <row r="5" spans="1:7" ht="31.2">
      <c r="A5" s="58" t="s">
        <v>4</v>
      </c>
      <c r="B5" s="58" t="s">
        <v>49</v>
      </c>
      <c r="C5" s="58" t="s">
        <v>64</v>
      </c>
      <c r="D5" s="58" t="s">
        <v>65</v>
      </c>
    </row>
    <row r="6" spans="1:7">
      <c r="A6" s="58">
        <v>1</v>
      </c>
      <c r="B6" s="58">
        <v>2</v>
      </c>
      <c r="C6" s="58">
        <v>3</v>
      </c>
      <c r="D6" s="58">
        <v>4</v>
      </c>
    </row>
    <row r="7" spans="1:7">
      <c r="A7" s="58">
        <v>1</v>
      </c>
      <c r="B7" s="30" t="s">
        <v>201</v>
      </c>
      <c r="C7" s="35">
        <v>1</v>
      </c>
      <c r="D7" s="14">
        <v>18984.170000000002</v>
      </c>
    </row>
    <row r="8" spans="1:7">
      <c r="A8" s="58">
        <v>2</v>
      </c>
      <c r="B8" s="30" t="s">
        <v>202</v>
      </c>
      <c r="C8" s="35">
        <v>1</v>
      </c>
      <c r="D8" s="14">
        <v>11856</v>
      </c>
    </row>
    <row r="9" spans="1:7">
      <c r="A9" s="58">
        <v>3</v>
      </c>
      <c r="B9" s="30" t="s">
        <v>203</v>
      </c>
      <c r="C9" s="35">
        <v>1</v>
      </c>
      <c r="D9" s="14">
        <v>17100</v>
      </c>
      <c r="F9" s="33"/>
    </row>
    <row r="10" spans="1:7">
      <c r="A10" s="58">
        <f t="shared" ref="A10" si="0">A9+1</f>
        <v>4</v>
      </c>
      <c r="B10" s="30" t="s">
        <v>204</v>
      </c>
      <c r="C10" s="35">
        <v>1</v>
      </c>
      <c r="D10" s="14">
        <v>878373.65000000014</v>
      </c>
      <c r="F10" s="33"/>
    </row>
    <row r="11" spans="1:7">
      <c r="A11" s="89">
        <v>5</v>
      </c>
      <c r="B11" s="30" t="s">
        <v>205</v>
      </c>
      <c r="C11" s="35">
        <v>1</v>
      </c>
      <c r="D11" s="14">
        <v>15302.14</v>
      </c>
      <c r="F11" s="33"/>
    </row>
    <row r="12" spans="1:7" ht="31.2">
      <c r="A12" s="89">
        <v>6</v>
      </c>
      <c r="B12" s="30" t="s">
        <v>258</v>
      </c>
      <c r="C12" s="35">
        <v>1</v>
      </c>
      <c r="D12" s="14">
        <v>21436</v>
      </c>
      <c r="F12" s="33"/>
    </row>
    <row r="13" spans="1:7">
      <c r="A13" s="169" t="s">
        <v>11</v>
      </c>
      <c r="B13" s="169"/>
      <c r="C13" s="58" t="s">
        <v>12</v>
      </c>
      <c r="D13" s="14">
        <f>SUM(D7:D12)</f>
        <v>963051.9600000002</v>
      </c>
      <c r="F13" s="33">
        <v>963051.96</v>
      </c>
      <c r="G13" s="34">
        <f>F13-D13</f>
        <v>0</v>
      </c>
    </row>
    <row r="14" spans="1:7">
      <c r="A14" s="24"/>
      <c r="C14" s="39"/>
      <c r="D14" s="39"/>
      <c r="E14" s="39"/>
      <c r="F14" s="48"/>
      <c r="G14" s="39"/>
    </row>
    <row r="15" spans="1:7" ht="66.75" customHeight="1">
      <c r="A15" s="188" t="s">
        <v>82</v>
      </c>
      <c r="B15" s="188"/>
      <c r="C15" s="172" t="s">
        <v>88</v>
      </c>
      <c r="D15" s="172"/>
      <c r="E15" s="29"/>
      <c r="F15" s="49"/>
      <c r="G15" s="29"/>
    </row>
    <row r="16" spans="1:7" ht="31.2">
      <c r="A16" s="58" t="s">
        <v>4</v>
      </c>
      <c r="B16" s="58" t="s">
        <v>49</v>
      </c>
      <c r="C16" s="58" t="s">
        <v>64</v>
      </c>
      <c r="D16" s="58" t="s">
        <v>65</v>
      </c>
      <c r="F16" s="33"/>
    </row>
    <row r="17" spans="1:7">
      <c r="A17" s="58">
        <v>1</v>
      </c>
      <c r="B17" s="58">
        <v>2</v>
      </c>
      <c r="C17" s="58">
        <v>3</v>
      </c>
      <c r="D17" s="58">
        <v>4</v>
      </c>
      <c r="F17" s="33"/>
    </row>
    <row r="18" spans="1:7">
      <c r="A18" s="58">
        <v>1</v>
      </c>
      <c r="B18" s="30" t="s">
        <v>201</v>
      </c>
      <c r="C18" s="35">
        <v>1</v>
      </c>
      <c r="D18" s="14">
        <v>999.17</v>
      </c>
      <c r="F18" s="33"/>
    </row>
    <row r="19" spans="1:7">
      <c r="A19" s="58">
        <f t="shared" ref="A19:A25" si="1">A18+1</f>
        <v>2</v>
      </c>
      <c r="B19" s="30" t="s">
        <v>202</v>
      </c>
      <c r="C19" s="35">
        <v>1</v>
      </c>
      <c r="D19" s="14">
        <v>624</v>
      </c>
      <c r="F19" s="33"/>
      <c r="G19" s="34"/>
    </row>
    <row r="20" spans="1:7">
      <c r="A20" s="58">
        <f t="shared" si="1"/>
        <v>3</v>
      </c>
      <c r="B20" s="30" t="s">
        <v>203</v>
      </c>
      <c r="C20" s="35">
        <v>1</v>
      </c>
      <c r="D20" s="14">
        <v>900</v>
      </c>
      <c r="F20" s="33"/>
    </row>
    <row r="21" spans="1:7">
      <c r="A21" s="58">
        <f t="shared" si="1"/>
        <v>4</v>
      </c>
      <c r="B21" s="30" t="s">
        <v>204</v>
      </c>
      <c r="C21" s="35">
        <v>1</v>
      </c>
      <c r="D21" s="14">
        <v>46230.19</v>
      </c>
      <c r="F21" s="33"/>
    </row>
    <row r="22" spans="1:7">
      <c r="A22" s="58">
        <f t="shared" si="1"/>
        <v>5</v>
      </c>
      <c r="B22" s="30" t="s">
        <v>213</v>
      </c>
      <c r="C22" s="35">
        <v>1</v>
      </c>
      <c r="D22" s="14">
        <v>15000</v>
      </c>
      <c r="F22" s="33"/>
    </row>
    <row r="23" spans="1:7">
      <c r="A23" s="58">
        <f t="shared" si="1"/>
        <v>6</v>
      </c>
      <c r="B23" s="30" t="s">
        <v>214</v>
      </c>
      <c r="C23" s="35">
        <v>1</v>
      </c>
      <c r="D23" s="14">
        <v>28000</v>
      </c>
      <c r="F23" s="33"/>
    </row>
    <row r="24" spans="1:7" ht="31.2">
      <c r="A24" s="103">
        <f t="shared" si="1"/>
        <v>7</v>
      </c>
      <c r="B24" s="30" t="s">
        <v>215</v>
      </c>
      <c r="C24" s="35">
        <v>12</v>
      </c>
      <c r="D24" s="14">
        <v>27285.72</v>
      </c>
      <c r="F24" s="33"/>
    </row>
    <row r="25" spans="1:7">
      <c r="A25" s="103">
        <f t="shared" si="1"/>
        <v>8</v>
      </c>
      <c r="B25" s="30" t="s">
        <v>225</v>
      </c>
      <c r="C25" s="35"/>
      <c r="D25" s="14">
        <v>1915759.62</v>
      </c>
      <c r="F25" s="33"/>
    </row>
    <row r="26" spans="1:7">
      <c r="A26" s="169" t="s">
        <v>11</v>
      </c>
      <c r="B26" s="169"/>
      <c r="C26" s="58" t="s">
        <v>12</v>
      </c>
      <c r="D26" s="14">
        <f>SUM(D18:D25)</f>
        <v>2034798.7000000002</v>
      </c>
      <c r="F26" s="33">
        <v>2034798.7</v>
      </c>
      <c r="G26" s="34">
        <f>F26-D26</f>
        <v>0</v>
      </c>
    </row>
    <row r="27" spans="1:7">
      <c r="F27" s="33"/>
    </row>
    <row r="28" spans="1:7" ht="58.5" hidden="1" customHeight="1">
      <c r="A28" s="185" t="s">
        <v>82</v>
      </c>
      <c r="B28" s="185"/>
      <c r="C28" s="172" t="s">
        <v>88</v>
      </c>
      <c r="D28" s="172"/>
      <c r="E28" s="29"/>
      <c r="F28" s="49"/>
      <c r="G28" s="29"/>
    </row>
    <row r="29" spans="1:7" ht="31.2" hidden="1">
      <c r="A29" s="58" t="s">
        <v>4</v>
      </c>
      <c r="B29" s="58" t="s">
        <v>49</v>
      </c>
      <c r="C29" s="58" t="s">
        <v>64</v>
      </c>
      <c r="D29" s="58" t="s">
        <v>65</v>
      </c>
      <c r="F29" s="50"/>
    </row>
    <row r="30" spans="1:7" hidden="1">
      <c r="A30" s="58">
        <v>1</v>
      </c>
      <c r="B30" s="58">
        <v>2</v>
      </c>
      <c r="C30" s="58">
        <v>3</v>
      </c>
      <c r="D30" s="58">
        <v>4</v>
      </c>
      <c r="F30" s="33"/>
    </row>
    <row r="31" spans="1:7" hidden="1">
      <c r="A31" s="58">
        <v>1</v>
      </c>
      <c r="B31" s="30"/>
      <c r="C31" s="35"/>
      <c r="D31" s="14"/>
      <c r="F31" s="33"/>
    </row>
    <row r="32" spans="1:7" hidden="1">
      <c r="A32" s="58">
        <f>A31+1</f>
        <v>2</v>
      </c>
      <c r="B32" s="30"/>
      <c r="C32" s="35"/>
      <c r="D32" s="14"/>
      <c r="F32" s="33"/>
    </row>
    <row r="33" spans="1:7" hidden="1">
      <c r="A33" s="58">
        <f t="shared" ref="A33" si="2">A32+1</f>
        <v>3</v>
      </c>
      <c r="B33" s="30"/>
      <c r="C33" s="35"/>
      <c r="D33" s="14"/>
      <c r="F33" s="33"/>
    </row>
    <row r="34" spans="1:7" hidden="1">
      <c r="A34" s="195" t="s">
        <v>11</v>
      </c>
      <c r="B34" s="196"/>
      <c r="C34" s="58" t="s">
        <v>12</v>
      </c>
      <c r="D34" s="14">
        <f>SUM(D31:D33)</f>
        <v>0</v>
      </c>
      <c r="F34" s="33"/>
      <c r="G34" s="34">
        <f>F34-D34</f>
        <v>0</v>
      </c>
    </row>
    <row r="35" spans="1:7" hidden="1">
      <c r="F35" s="33"/>
    </row>
    <row r="36" spans="1:7" ht="62.25" hidden="1" customHeight="1">
      <c r="A36" s="188" t="s">
        <v>82</v>
      </c>
      <c r="B36" s="188"/>
      <c r="C36" s="172" t="s">
        <v>87</v>
      </c>
      <c r="D36" s="172"/>
      <c r="E36" s="29"/>
      <c r="F36" s="49"/>
      <c r="G36" s="29"/>
    </row>
    <row r="37" spans="1:7" ht="31.2" hidden="1">
      <c r="A37" s="58" t="s">
        <v>4</v>
      </c>
      <c r="B37" s="58" t="s">
        <v>49</v>
      </c>
      <c r="C37" s="58" t="s">
        <v>64</v>
      </c>
      <c r="D37" s="58" t="s">
        <v>65</v>
      </c>
      <c r="F37" s="33"/>
    </row>
    <row r="38" spans="1:7" hidden="1">
      <c r="A38" s="58">
        <v>1</v>
      </c>
      <c r="B38" s="58">
        <v>2</v>
      </c>
      <c r="C38" s="58">
        <v>3</v>
      </c>
      <c r="D38" s="58">
        <v>4</v>
      </c>
      <c r="F38" s="33"/>
    </row>
    <row r="39" spans="1:7" hidden="1">
      <c r="A39" s="58">
        <v>1</v>
      </c>
      <c r="B39" s="30"/>
      <c r="C39" s="35"/>
      <c r="D39" s="14"/>
      <c r="F39" s="33"/>
    </row>
    <row r="40" spans="1:7" hidden="1">
      <c r="A40" s="58">
        <f>A39+1</f>
        <v>2</v>
      </c>
      <c r="B40" s="30"/>
      <c r="C40" s="35"/>
      <c r="D40" s="14"/>
      <c r="F40" s="33"/>
    </row>
    <row r="41" spans="1:7" hidden="1">
      <c r="A41" s="169" t="s">
        <v>11</v>
      </c>
      <c r="B41" s="169"/>
      <c r="C41" s="58" t="s">
        <v>12</v>
      </c>
      <c r="D41" s="14">
        <f>SUM(D39:D40)</f>
        <v>0</v>
      </c>
      <c r="F41" s="33">
        <v>0</v>
      </c>
      <c r="G41" s="34">
        <f>F41-D41</f>
        <v>0</v>
      </c>
    </row>
    <row r="42" spans="1:7" hidden="1">
      <c r="F42" s="33"/>
    </row>
    <row r="43" spans="1:7">
      <c r="A43" s="188" t="s">
        <v>82</v>
      </c>
      <c r="B43" s="188"/>
      <c r="C43" s="172" t="s">
        <v>152</v>
      </c>
      <c r="D43" s="172"/>
      <c r="E43" s="29"/>
      <c r="F43" s="49"/>
      <c r="G43" s="29"/>
    </row>
    <row r="44" spans="1:7" ht="31.2">
      <c r="A44" s="58" t="s">
        <v>4</v>
      </c>
      <c r="B44" s="58" t="s">
        <v>49</v>
      </c>
      <c r="C44" s="58" t="s">
        <v>64</v>
      </c>
      <c r="D44" s="58" t="s">
        <v>65</v>
      </c>
      <c r="F44" s="33"/>
    </row>
    <row r="45" spans="1:7">
      <c r="A45" s="58">
        <v>1</v>
      </c>
      <c r="B45" s="58">
        <v>2</v>
      </c>
      <c r="C45" s="58">
        <v>3</v>
      </c>
      <c r="D45" s="58">
        <v>4</v>
      </c>
      <c r="F45" s="33"/>
    </row>
    <row r="46" spans="1:7">
      <c r="A46" s="58">
        <v>1</v>
      </c>
      <c r="B46" s="30" t="s">
        <v>206</v>
      </c>
      <c r="C46" s="35">
        <v>1</v>
      </c>
      <c r="D46" s="14">
        <v>41124.1</v>
      </c>
      <c r="F46" s="33"/>
    </row>
    <row r="47" spans="1:7">
      <c r="A47" s="58">
        <f>A46+1</f>
        <v>2</v>
      </c>
      <c r="B47" s="30" t="s">
        <v>207</v>
      </c>
      <c r="C47" s="23">
        <v>1</v>
      </c>
      <c r="D47" s="35">
        <v>16264</v>
      </c>
      <c r="F47" s="33"/>
    </row>
    <row r="48" spans="1:7">
      <c r="A48" s="169" t="s">
        <v>11</v>
      </c>
      <c r="B48" s="169"/>
      <c r="C48" s="58" t="s">
        <v>12</v>
      </c>
      <c r="D48" s="14">
        <f>SUM(D46:D47)</f>
        <v>57388.1</v>
      </c>
      <c r="F48" s="33">
        <v>57388.1</v>
      </c>
      <c r="G48" s="34">
        <f>F48-D48</f>
        <v>0</v>
      </c>
    </row>
    <row r="49" spans="6:6">
      <c r="F49" s="33"/>
    </row>
    <row r="50" spans="6:6">
      <c r="F50" s="33"/>
    </row>
  </sheetData>
  <mergeCells count="15">
    <mergeCell ref="C28:D28"/>
    <mergeCell ref="A28:B28"/>
    <mergeCell ref="C4:D4"/>
    <mergeCell ref="A13:B13"/>
    <mergeCell ref="A4:B4"/>
    <mergeCell ref="A15:B15"/>
    <mergeCell ref="C15:D15"/>
    <mergeCell ref="A26:B26"/>
    <mergeCell ref="A34:B34"/>
    <mergeCell ref="C36:D36"/>
    <mergeCell ref="A41:B41"/>
    <mergeCell ref="A48:B48"/>
    <mergeCell ref="A43:B43"/>
    <mergeCell ref="C43:D43"/>
    <mergeCell ref="A36:B3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41"/>
  <sheetViews>
    <sheetView view="pageBreakPreview" topLeftCell="A10" zoomScale="78" zoomScaleSheetLayoutView="78" workbookViewId="0">
      <selection activeCell="G10" sqref="G1:I1048576"/>
    </sheetView>
  </sheetViews>
  <sheetFormatPr defaultColWidth="9.109375" defaultRowHeight="15.6"/>
  <cols>
    <col min="1" max="1" width="16.44140625" style="5" customWidth="1"/>
    <col min="2" max="2" width="34.88671875" style="5" customWidth="1"/>
    <col min="3" max="3" width="23.88671875" style="5" customWidth="1"/>
    <col min="4" max="5" width="16.44140625" style="5" customWidth="1"/>
    <col min="6" max="6" width="15.44140625" style="5" customWidth="1"/>
    <col min="7" max="7" width="16.44140625" style="5" hidden="1" customWidth="1"/>
    <col min="8" max="8" width="16.5546875" style="5" hidden="1" customWidth="1"/>
    <col min="9" max="9" width="9.109375" style="10" hidden="1" customWidth="1"/>
    <col min="10" max="10" width="11.33203125" style="5" customWidth="1"/>
    <col min="11" max="12" width="9.109375" style="5"/>
    <col min="13" max="13" width="11.33203125" style="5" bestFit="1" customWidth="1"/>
    <col min="14" max="16384" width="9.109375" style="5"/>
  </cols>
  <sheetData>
    <row r="1" spans="1:9">
      <c r="A1" s="6"/>
    </row>
    <row r="2" spans="1:9" s="23" customFormat="1">
      <c r="A2" s="60" t="s">
        <v>79</v>
      </c>
      <c r="B2" s="60"/>
      <c r="C2" s="60"/>
      <c r="D2" s="60"/>
      <c r="E2" s="60"/>
      <c r="F2" s="60"/>
      <c r="G2" s="60"/>
      <c r="I2" s="51"/>
    </row>
    <row r="3" spans="1:9">
      <c r="A3" s="7"/>
      <c r="B3" s="7"/>
      <c r="C3" s="8"/>
      <c r="D3" s="8"/>
      <c r="E3" s="8"/>
      <c r="F3" s="8"/>
      <c r="G3" s="8"/>
    </row>
    <row r="4" spans="1:9" s="23" customFormat="1" ht="31.5" customHeight="1">
      <c r="A4" s="188" t="s">
        <v>82</v>
      </c>
      <c r="B4" s="188"/>
      <c r="C4" s="172" t="s">
        <v>83</v>
      </c>
      <c r="D4" s="172"/>
      <c r="E4" s="172"/>
      <c r="F4" s="26"/>
      <c r="G4" s="26"/>
      <c r="I4" s="51"/>
    </row>
    <row r="5" spans="1:9" s="23" customFormat="1" ht="31.2">
      <c r="A5" s="58" t="s">
        <v>4</v>
      </c>
      <c r="B5" s="58" t="s">
        <v>49</v>
      </c>
      <c r="C5" s="58" t="s">
        <v>66</v>
      </c>
      <c r="D5" s="58" t="s">
        <v>67</v>
      </c>
      <c r="E5" s="58" t="s">
        <v>9</v>
      </c>
      <c r="I5" s="51"/>
    </row>
    <row r="6" spans="1:9" s="23" customFormat="1">
      <c r="A6" s="58">
        <v>1</v>
      </c>
      <c r="B6" s="58">
        <v>2</v>
      </c>
      <c r="C6" s="58">
        <v>3</v>
      </c>
      <c r="D6" s="58">
        <v>4</v>
      </c>
      <c r="E6" s="58">
        <v>5</v>
      </c>
      <c r="I6" s="51"/>
    </row>
    <row r="7" spans="1:9" s="23" customFormat="1">
      <c r="A7" s="58">
        <v>1</v>
      </c>
      <c r="B7" s="30" t="s">
        <v>172</v>
      </c>
      <c r="C7" s="35"/>
      <c r="D7" s="14"/>
      <c r="E7" s="14">
        <v>1741788</v>
      </c>
      <c r="I7" s="51"/>
    </row>
    <row r="8" spans="1:9" s="23" customFormat="1">
      <c r="A8" s="58">
        <f>A7+1</f>
        <v>2</v>
      </c>
      <c r="B8" s="30"/>
      <c r="C8" s="35"/>
      <c r="D8" s="14"/>
      <c r="E8" s="14"/>
      <c r="I8" s="51"/>
    </row>
    <row r="9" spans="1:9" s="23" customFormat="1">
      <c r="A9" s="169" t="s">
        <v>11</v>
      </c>
      <c r="B9" s="169"/>
      <c r="C9" s="35">
        <f>SUM(C7:C8)</f>
        <v>0</v>
      </c>
      <c r="D9" s="58" t="s">
        <v>12</v>
      </c>
      <c r="E9" s="14">
        <f>SUM(E7:E8)</f>
        <v>1741788</v>
      </c>
      <c r="G9" s="33">
        <v>1741788</v>
      </c>
      <c r="H9" s="36">
        <f>G9-E9</f>
        <v>0</v>
      </c>
      <c r="I9" s="51">
        <v>310</v>
      </c>
    </row>
    <row r="10" spans="1:9">
      <c r="A10" s="9"/>
      <c r="B10" s="9"/>
      <c r="C10" s="9"/>
      <c r="D10" s="9"/>
      <c r="E10" s="9"/>
      <c r="G10" s="4"/>
    </row>
    <row r="11" spans="1:9" s="23" customFormat="1" ht="51" customHeight="1">
      <c r="A11" s="188" t="s">
        <v>82</v>
      </c>
      <c r="B11" s="188"/>
      <c r="C11" s="172" t="s">
        <v>88</v>
      </c>
      <c r="D11" s="172"/>
      <c r="E11" s="172"/>
      <c r="F11" s="26"/>
      <c r="G11" s="26"/>
      <c r="I11" s="51"/>
    </row>
    <row r="12" spans="1:9">
      <c r="G12" s="4"/>
    </row>
    <row r="13" spans="1:9">
      <c r="G13" s="4"/>
    </row>
    <row r="14" spans="1:9" s="23" customFormat="1" ht="31.2">
      <c r="A14" s="58" t="s">
        <v>4</v>
      </c>
      <c r="B14" s="58" t="s">
        <v>49</v>
      </c>
      <c r="C14" s="58" t="s">
        <v>66</v>
      </c>
      <c r="D14" s="58" t="s">
        <v>67</v>
      </c>
      <c r="E14" s="58" t="s">
        <v>9</v>
      </c>
      <c r="G14" s="33"/>
      <c r="I14" s="51"/>
    </row>
    <row r="15" spans="1:9" s="23" customFormat="1">
      <c r="A15" s="58">
        <v>1</v>
      </c>
      <c r="B15" s="58">
        <v>2</v>
      </c>
      <c r="C15" s="58">
        <v>3</v>
      </c>
      <c r="D15" s="58">
        <v>4</v>
      </c>
      <c r="E15" s="58">
        <v>5</v>
      </c>
      <c r="G15" s="33"/>
      <c r="I15" s="51"/>
    </row>
    <row r="16" spans="1:9" s="23" customFormat="1">
      <c r="A16" s="58">
        <v>1</v>
      </c>
      <c r="B16" s="30" t="s">
        <v>216</v>
      </c>
      <c r="C16" s="35"/>
      <c r="E16" s="14">
        <v>2039.13</v>
      </c>
      <c r="G16" s="33"/>
      <c r="I16" s="51"/>
    </row>
    <row r="17" spans="1:9" s="23" customFormat="1">
      <c r="A17" s="58">
        <f>A16+1</f>
        <v>2</v>
      </c>
      <c r="B17" s="30" t="s">
        <v>226</v>
      </c>
      <c r="C17" s="35"/>
      <c r="D17" s="14"/>
      <c r="E17" s="14">
        <v>101240.5</v>
      </c>
      <c r="G17" s="33"/>
      <c r="I17" s="51"/>
    </row>
    <row r="18" spans="1:9" s="23" customFormat="1">
      <c r="A18" s="169" t="s">
        <v>11</v>
      </c>
      <c r="B18" s="169"/>
      <c r="C18" s="35">
        <f>SUM(C16:C17)</f>
        <v>0</v>
      </c>
      <c r="D18" s="58" t="s">
        <v>12</v>
      </c>
      <c r="E18" s="14">
        <f>SUM(E16:E17)</f>
        <v>103279.63</v>
      </c>
      <c r="G18" s="33">
        <v>103279.63</v>
      </c>
      <c r="H18" s="34">
        <f>G18-E18</f>
        <v>0</v>
      </c>
      <c r="I18" s="51">
        <v>346</v>
      </c>
    </row>
    <row r="19" spans="1:9">
      <c r="G19" s="4"/>
    </row>
    <row r="20" spans="1:9">
      <c r="G20" s="4"/>
    </row>
    <row r="21" spans="1:9" s="23" customFormat="1" ht="31.2">
      <c r="A21" s="103" t="s">
        <v>4</v>
      </c>
      <c r="B21" s="103" t="s">
        <v>49</v>
      </c>
      <c r="C21" s="103" t="s">
        <v>66</v>
      </c>
      <c r="D21" s="103" t="s">
        <v>67</v>
      </c>
      <c r="E21" s="103" t="s">
        <v>9</v>
      </c>
      <c r="G21" s="33" t="s">
        <v>227</v>
      </c>
      <c r="I21" s="51"/>
    </row>
    <row r="22" spans="1:9" s="23" customFormat="1">
      <c r="A22" s="103">
        <v>1</v>
      </c>
      <c r="B22" s="103">
        <v>2</v>
      </c>
      <c r="C22" s="103">
        <v>3</v>
      </c>
      <c r="D22" s="103">
        <v>4</v>
      </c>
      <c r="E22" s="103">
        <v>5</v>
      </c>
      <c r="G22" s="33"/>
      <c r="I22" s="51"/>
    </row>
    <row r="23" spans="1:9" s="23" customFormat="1">
      <c r="A23" s="103">
        <v>1</v>
      </c>
      <c r="B23" s="30" t="s">
        <v>226</v>
      </c>
      <c r="C23" s="35"/>
      <c r="E23" s="14">
        <v>10538.81</v>
      </c>
      <c r="G23" s="33"/>
      <c r="I23" s="51"/>
    </row>
    <row r="24" spans="1:9" s="23" customFormat="1">
      <c r="A24" s="103">
        <f>A23+1</f>
        <v>2</v>
      </c>
      <c r="B24" s="30"/>
      <c r="C24" s="35"/>
      <c r="D24" s="14"/>
      <c r="E24" s="14"/>
      <c r="G24" s="33"/>
      <c r="I24" s="51"/>
    </row>
    <row r="25" spans="1:9" s="23" customFormat="1">
      <c r="A25" s="169" t="s">
        <v>11</v>
      </c>
      <c r="B25" s="169"/>
      <c r="C25" s="35">
        <f>SUM(C23:C24)</f>
        <v>0</v>
      </c>
      <c r="D25" s="103" t="s">
        <v>12</v>
      </c>
      <c r="E25" s="14">
        <f>SUM(E23:E24)</f>
        <v>10538.81</v>
      </c>
      <c r="G25" s="33">
        <v>10538.81</v>
      </c>
      <c r="H25" s="34">
        <f>G25-E25</f>
        <v>0</v>
      </c>
      <c r="I25" s="51">
        <v>346</v>
      </c>
    </row>
    <row r="26" spans="1:9">
      <c r="G26" s="4"/>
    </row>
    <row r="27" spans="1:9">
      <c r="G27" s="4"/>
    </row>
    <row r="28" spans="1:9" s="23" customFormat="1" ht="78.75" customHeight="1">
      <c r="A28" s="188" t="s">
        <v>82</v>
      </c>
      <c r="B28" s="188"/>
      <c r="C28" s="172" t="s">
        <v>175</v>
      </c>
      <c r="D28" s="172"/>
      <c r="E28" s="172"/>
      <c r="F28" s="26"/>
      <c r="G28" s="26"/>
      <c r="I28" s="51"/>
    </row>
    <row r="29" spans="1:9" s="23" customFormat="1" ht="31.2">
      <c r="A29" s="58" t="s">
        <v>4</v>
      </c>
      <c r="B29" s="58" t="s">
        <v>49</v>
      </c>
      <c r="C29" s="58" t="s">
        <v>66</v>
      </c>
      <c r="D29" s="58" t="s">
        <v>67</v>
      </c>
      <c r="E29" s="58" t="s">
        <v>9</v>
      </c>
      <c r="G29" s="23" t="s">
        <v>177</v>
      </c>
      <c r="I29" s="51"/>
    </row>
    <row r="30" spans="1:9" s="23" customFormat="1">
      <c r="A30" s="58">
        <v>1</v>
      </c>
      <c r="B30" s="58">
        <v>2</v>
      </c>
      <c r="C30" s="58">
        <v>3</v>
      </c>
      <c r="D30" s="58">
        <v>4</v>
      </c>
      <c r="E30" s="58">
        <v>5</v>
      </c>
      <c r="I30" s="51"/>
    </row>
    <row r="31" spans="1:9" s="23" customFormat="1">
      <c r="A31" s="58">
        <v>1</v>
      </c>
      <c r="B31" s="30" t="s">
        <v>228</v>
      </c>
      <c r="C31" s="35"/>
      <c r="D31" s="14"/>
      <c r="E31" s="14">
        <v>1995</v>
      </c>
      <c r="I31" s="51"/>
    </row>
    <row r="32" spans="1:9" s="23" customFormat="1">
      <c r="A32" s="58">
        <f>A31+1</f>
        <v>2</v>
      </c>
      <c r="B32" s="30"/>
      <c r="C32" s="35"/>
      <c r="D32" s="14"/>
      <c r="E32" s="14"/>
      <c r="I32" s="51"/>
    </row>
    <row r="33" spans="1:9" s="23" customFormat="1">
      <c r="A33" s="169" t="s">
        <v>11</v>
      </c>
      <c r="B33" s="169"/>
      <c r="C33" s="35">
        <f>SUM(C31:C32)</f>
        <v>0</v>
      </c>
      <c r="D33" s="58" t="s">
        <v>12</v>
      </c>
      <c r="E33" s="14">
        <f>SUM(E31:E32)</f>
        <v>1995</v>
      </c>
      <c r="G33" s="33">
        <v>1995</v>
      </c>
      <c r="H33" s="34">
        <f>G33-E33</f>
        <v>0</v>
      </c>
      <c r="I33" s="51">
        <v>346</v>
      </c>
    </row>
    <row r="34" spans="1:9">
      <c r="G34" s="4"/>
    </row>
    <row r="36" spans="1:9" s="23" customFormat="1">
      <c r="A36" s="188" t="s">
        <v>82</v>
      </c>
      <c r="B36" s="188"/>
      <c r="C36" s="189" t="s">
        <v>152</v>
      </c>
      <c r="D36" s="189"/>
      <c r="E36" s="189"/>
      <c r="F36" s="26"/>
      <c r="G36" s="52"/>
      <c r="I36" s="51"/>
    </row>
    <row r="37" spans="1:9" s="23" customFormat="1" ht="31.2">
      <c r="A37" s="58" t="s">
        <v>4</v>
      </c>
      <c r="B37" s="58" t="s">
        <v>49</v>
      </c>
      <c r="C37" s="58" t="s">
        <v>66</v>
      </c>
      <c r="D37" s="58" t="s">
        <v>67</v>
      </c>
      <c r="E37" s="58" t="s">
        <v>9</v>
      </c>
      <c r="G37" s="33"/>
      <c r="I37" s="51"/>
    </row>
    <row r="38" spans="1:9" s="23" customFormat="1">
      <c r="A38" s="58">
        <v>1</v>
      </c>
      <c r="B38" s="58">
        <v>2</v>
      </c>
      <c r="C38" s="58">
        <v>3</v>
      </c>
      <c r="D38" s="58">
        <v>4</v>
      </c>
      <c r="E38" s="58">
        <v>5</v>
      </c>
      <c r="G38" s="33"/>
      <c r="I38" s="51"/>
    </row>
    <row r="39" spans="1:9" s="23" customFormat="1">
      <c r="A39" s="58">
        <v>1</v>
      </c>
      <c r="B39" s="30" t="s">
        <v>165</v>
      </c>
      <c r="C39" s="35"/>
      <c r="D39" s="14"/>
      <c r="E39" s="14">
        <v>293150.18</v>
      </c>
      <c r="G39" s="33"/>
      <c r="I39" s="51"/>
    </row>
    <row r="40" spans="1:9" s="23" customFormat="1">
      <c r="A40" s="58">
        <f>A39+1</f>
        <v>2</v>
      </c>
      <c r="B40" s="30"/>
      <c r="C40" s="35"/>
      <c r="D40" s="14"/>
      <c r="E40" s="14"/>
      <c r="G40" s="33"/>
      <c r="I40" s="51"/>
    </row>
    <row r="41" spans="1:9" s="23" customFormat="1">
      <c r="A41" s="169" t="s">
        <v>11</v>
      </c>
      <c r="B41" s="169"/>
      <c r="C41" s="35">
        <f>SUM(C39:C40)</f>
        <v>0</v>
      </c>
      <c r="D41" s="58" t="s">
        <v>12</v>
      </c>
      <c r="E41" s="14">
        <f>SUM(E39:E40)</f>
        <v>293150.18</v>
      </c>
      <c r="G41" s="33">
        <v>293150.18</v>
      </c>
      <c r="H41" s="34">
        <f>G41-E41</f>
        <v>0</v>
      </c>
      <c r="I41" s="51">
        <v>344</v>
      </c>
    </row>
  </sheetData>
  <mergeCells count="13">
    <mergeCell ref="A18:B18"/>
    <mergeCell ref="A41:B41"/>
    <mergeCell ref="A28:B28"/>
    <mergeCell ref="C4:E4"/>
    <mergeCell ref="A11:B11"/>
    <mergeCell ref="C11:E11"/>
    <mergeCell ref="A9:B9"/>
    <mergeCell ref="A4:B4"/>
    <mergeCell ref="C28:E28"/>
    <mergeCell ref="A33:B33"/>
    <mergeCell ref="A36:B36"/>
    <mergeCell ref="C36:E36"/>
    <mergeCell ref="A25:B25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="70" zoomScaleSheetLayoutView="70" workbookViewId="0">
      <selection activeCell="C8" sqref="C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15" customHeight="1">
      <c r="A2" s="197" t="s">
        <v>101</v>
      </c>
      <c r="B2" s="197"/>
      <c r="C2" s="197"/>
      <c r="D2" s="197"/>
      <c r="E2" s="53"/>
      <c r="F2" s="53"/>
      <c r="G2" s="53"/>
    </row>
    <row r="3" spans="1:7">
      <c r="A3" s="54"/>
      <c r="B3" s="54"/>
      <c r="C3" s="54"/>
      <c r="D3" s="54"/>
      <c r="E3" s="54"/>
      <c r="F3" s="54"/>
      <c r="G3" s="54"/>
    </row>
    <row r="4" spans="1:7">
      <c r="A4" s="170" t="s">
        <v>82</v>
      </c>
      <c r="B4" s="170"/>
      <c r="C4" s="172"/>
      <c r="D4" s="172"/>
      <c r="E4" s="29"/>
      <c r="F4" s="29"/>
      <c r="G4" s="29"/>
    </row>
    <row r="5" spans="1:7" ht="31.2">
      <c r="A5" s="32" t="s">
        <v>4</v>
      </c>
      <c r="B5" s="32" t="s">
        <v>49</v>
      </c>
      <c r="C5" s="32" t="s">
        <v>64</v>
      </c>
      <c r="D5" s="32" t="s">
        <v>65</v>
      </c>
      <c r="E5" s="46"/>
    </row>
    <row r="6" spans="1:7">
      <c r="A6" s="32">
        <v>1</v>
      </c>
      <c r="B6" s="32">
        <v>2</v>
      </c>
      <c r="C6" s="32">
        <v>3</v>
      </c>
      <c r="D6" s="32">
        <v>4</v>
      </c>
      <c r="E6" s="46"/>
    </row>
    <row r="7" spans="1:7" ht="46.8">
      <c r="A7" s="32">
        <v>1</v>
      </c>
      <c r="B7" s="30" t="s">
        <v>174</v>
      </c>
      <c r="C7" s="35"/>
      <c r="D7" s="14"/>
      <c r="E7" s="47"/>
    </row>
    <row r="8" spans="1:7">
      <c r="A8" s="169" t="s">
        <v>11</v>
      </c>
      <c r="B8" s="169"/>
      <c r="C8" s="32" t="s">
        <v>12</v>
      </c>
      <c r="D8" s="14">
        <f>SUM(D7)</f>
        <v>0</v>
      </c>
      <c r="E8" s="46"/>
    </row>
  </sheetData>
  <mergeCells count="4">
    <mergeCell ref="C4:D4"/>
    <mergeCell ref="A2:D2"/>
    <mergeCell ref="A4:B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SheetLayoutView="100" workbookViewId="0">
      <selection activeCell="G26" sqref="G2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29.25" customHeight="1">
      <c r="A2" s="197" t="s">
        <v>104</v>
      </c>
      <c r="B2" s="197"/>
      <c r="C2" s="197"/>
      <c r="D2" s="197"/>
      <c r="E2" s="53"/>
      <c r="F2" s="53"/>
      <c r="G2" s="53"/>
    </row>
    <row r="3" spans="1:7">
      <c r="A3" s="54"/>
      <c r="B3" s="54"/>
      <c r="C3" s="54"/>
      <c r="D3" s="54"/>
      <c r="E3" s="54"/>
      <c r="F3" s="54"/>
      <c r="G3" s="54"/>
    </row>
    <row r="4" spans="1:7">
      <c r="A4" s="170" t="s">
        <v>82</v>
      </c>
      <c r="B4" s="170"/>
      <c r="C4" s="172"/>
      <c r="D4" s="172"/>
      <c r="E4" s="29"/>
      <c r="F4" s="29"/>
      <c r="G4" s="29"/>
    </row>
    <row r="5" spans="1:7" ht="31.2">
      <c r="A5" s="32" t="s">
        <v>4</v>
      </c>
      <c r="B5" s="32" t="s">
        <v>49</v>
      </c>
      <c r="C5" s="32" t="s">
        <v>64</v>
      </c>
      <c r="D5" s="32" t="s">
        <v>65</v>
      </c>
      <c r="E5" s="46"/>
    </row>
    <row r="6" spans="1:7">
      <c r="A6" s="32">
        <v>1</v>
      </c>
      <c r="B6" s="32">
        <v>2</v>
      </c>
      <c r="C6" s="32">
        <v>3</v>
      </c>
      <c r="D6" s="32">
        <v>4</v>
      </c>
      <c r="E6" s="46"/>
    </row>
    <row r="7" spans="1:7">
      <c r="A7" s="32">
        <v>1</v>
      </c>
      <c r="B7" s="30"/>
      <c r="C7" s="35"/>
      <c r="D7" s="14"/>
      <c r="E7" s="47"/>
    </row>
    <row r="8" spans="1:7">
      <c r="A8" s="169" t="s">
        <v>11</v>
      </c>
      <c r="B8" s="169"/>
      <c r="C8" s="32" t="s">
        <v>12</v>
      </c>
      <c r="D8" s="14">
        <f>SUM(D7)</f>
        <v>0</v>
      </c>
      <c r="E8" s="46"/>
    </row>
  </sheetData>
  <mergeCells count="4">
    <mergeCell ref="A8:B8"/>
    <mergeCell ref="A2:D2"/>
    <mergeCell ref="C4:D4"/>
    <mergeCell ref="A4:B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титул</vt:lpstr>
      <vt:lpstr>Д1</vt:lpstr>
      <vt:lpstr>Д2</vt:lpstr>
      <vt:lpstr>Д3</vt:lpstr>
      <vt:lpstr>Д4</vt:lpstr>
      <vt:lpstr>1.1</vt:lpstr>
      <vt:lpstr>1.2</vt:lpstr>
      <vt:lpstr>1.3</vt:lpstr>
      <vt:lpstr>1.4</vt:lpstr>
      <vt:lpstr>2</vt:lpstr>
      <vt:lpstr>3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'1.1'!Область_печати</vt:lpstr>
      <vt:lpstr>'1.2'!Область_печати</vt:lpstr>
      <vt:lpstr>'1.3'!Область_печати</vt:lpstr>
      <vt:lpstr>'1.4'!Область_печати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Д1!Область_печати</vt:lpstr>
      <vt:lpstr>Д2!Область_печати</vt:lpstr>
      <vt:lpstr>Д3!Область_печати</vt:lpstr>
      <vt:lpstr>Д4!Область_печати</vt:lpstr>
      <vt:lpstr>титул!Область_печати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админ</cp:lastModifiedBy>
  <cp:lastPrinted>2021-07-01T02:49:48Z</cp:lastPrinted>
  <dcterms:created xsi:type="dcterms:W3CDTF">2020-02-12T11:39:25Z</dcterms:created>
  <dcterms:modified xsi:type="dcterms:W3CDTF">2024-04-07T18:37:31Z</dcterms:modified>
</cp:coreProperties>
</file>