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 tabRatio="933"/>
  </bookViews>
  <sheets>
    <sheet name="титул" sheetId="54" r:id="rId1"/>
    <sheet name="Д1" sheetId="55" r:id="rId2"/>
    <sheet name="Д2" sheetId="56" r:id="rId3"/>
    <sheet name="Д3" sheetId="57" r:id="rId4"/>
    <sheet name="Д4" sheetId="58" r:id="rId5"/>
    <sheet name="1.1" sheetId="59" r:id="rId6"/>
    <sheet name="1.2" sheetId="60" r:id="rId7"/>
    <sheet name="1.3" sheetId="61" r:id="rId8"/>
    <sheet name="1.4" sheetId="62" r:id="rId9"/>
    <sheet name="2" sheetId="63" r:id="rId10"/>
    <sheet name="3" sheetId="64" r:id="rId11"/>
    <sheet name="4" sheetId="65" r:id="rId12"/>
    <sheet name="5" sheetId="66" r:id="rId13"/>
    <sheet name="6.1" sheetId="67" r:id="rId14"/>
    <sheet name="6.2" sheetId="68" r:id="rId15"/>
    <sheet name="6.3" sheetId="69" r:id="rId16"/>
    <sheet name="6.4" sheetId="70" r:id="rId17"/>
    <sheet name="6.5" sheetId="71" r:id="rId18"/>
    <sheet name="6.6" sheetId="72" r:id="rId19"/>
    <sheet name="6.7" sheetId="73" r:id="rId20"/>
    <sheet name="6.8" sheetId="74" r:id="rId21"/>
    <sheet name="6.9" sheetId="75" r:id="rId22"/>
  </sheets>
  <definedNames>
    <definedName name="_xlnm.Print_Area" localSheetId="5">'1.1'!$A$1:$G$44</definedName>
    <definedName name="_xlnm.Print_Area" localSheetId="6">'1.2'!$A$1:$G$9</definedName>
    <definedName name="_xlnm.Print_Area" localSheetId="7">'1.3'!$A$1:$G$9</definedName>
    <definedName name="_xlnm.Print_Area" localSheetId="8">'1.4'!$A$1:$G$123</definedName>
    <definedName name="_xlnm.Print_Area" localSheetId="9">'2'!$A$1:$F$26</definedName>
    <definedName name="_xlnm.Print_Area" localSheetId="10">'3'!$A$3:$F$36</definedName>
    <definedName name="_xlnm.Print_Area" localSheetId="11">'4'!$A$1:$G$11</definedName>
    <definedName name="_xlnm.Print_Area" localSheetId="12">'5'!$A$1:$G$11</definedName>
    <definedName name="_xlnm.Print_Area" localSheetId="13">'6.1'!$A$1:$G$49</definedName>
    <definedName name="_xlnm.Print_Area" localSheetId="14">'6.2'!$A$1:$G$10</definedName>
    <definedName name="_xlnm.Print_Area" localSheetId="15">'6.3'!$A$1:$F$39</definedName>
    <definedName name="_xlnm.Print_Area" localSheetId="16">'6.4'!$A$1:$G$15</definedName>
    <definedName name="_xlnm.Print_Area" localSheetId="17">'6.5'!$A$1:$F$51</definedName>
    <definedName name="_xlnm.Print_Area" localSheetId="18">'6.6'!$A$1:$E$49</definedName>
    <definedName name="_xlnm.Print_Area" localSheetId="19">'6.7'!$A$1:$F$42</definedName>
    <definedName name="_xlnm.Print_Area" localSheetId="20">'6.8'!$A$1:$E$9</definedName>
    <definedName name="_xlnm.Print_Area" localSheetId="21">'6.9'!#REF!</definedName>
    <definedName name="_xlnm.Print_Area" localSheetId="1">Д1!$A$1:$G$31</definedName>
    <definedName name="_xlnm.Print_Area" localSheetId="2">Д2!$A$1:$F$31</definedName>
    <definedName name="_xlnm.Print_Area" localSheetId="3">Д3!$A$1:$F$19</definedName>
    <definedName name="_xlnm.Print_Area" localSheetId="4">Д4!$A$1:$F$52</definedName>
    <definedName name="_xlnm.Print_Area" localSheetId="0">титул!$A$1:$G$17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62"/>
  <c r="F24" s="1"/>
  <c r="E10"/>
  <c r="F10" s="1"/>
  <c r="E27" l="1"/>
  <c r="F27" s="1"/>
  <c r="F29" s="1"/>
  <c r="I29" s="1"/>
  <c r="E13"/>
  <c r="F13" s="1"/>
  <c r="F15" s="1"/>
  <c r="I15" s="1"/>
  <c r="C37" i="69"/>
  <c r="C36"/>
  <c r="C35"/>
  <c r="C34"/>
  <c r="C25"/>
  <c r="C24"/>
  <c r="C23"/>
  <c r="C22"/>
  <c r="C12"/>
  <c r="C11"/>
  <c r="C10"/>
  <c r="C9"/>
  <c r="H36"/>
  <c r="H34"/>
  <c r="H24"/>
  <c r="H22"/>
  <c r="H11"/>
  <c r="F22" l="1"/>
  <c r="H9" l="1"/>
  <c r="F38"/>
  <c r="F26"/>
  <c r="F13"/>
  <c r="E25" i="73" l="1"/>
  <c r="H25" s="1"/>
  <c r="C25"/>
  <c r="A24"/>
  <c r="D13" i="72"/>
  <c r="E33" i="64"/>
  <c r="H33" s="1"/>
  <c r="E40" i="71"/>
  <c r="I27" i="55" l="1"/>
  <c r="H21" i="63" l="1"/>
  <c r="D26" i="72" l="1"/>
  <c r="A8" i="58" l="1"/>
  <c r="F25" i="55" l="1"/>
  <c r="F24"/>
  <c r="F27" s="1"/>
  <c r="F23"/>
  <c r="F17" i="59" l="1"/>
  <c r="B17"/>
  <c r="E10" i="56" l="1"/>
  <c r="F2" i="55"/>
  <c r="E47" i="71" l="1"/>
  <c r="H47" s="1"/>
  <c r="E18" i="73"/>
  <c r="H18" s="1"/>
  <c r="C18"/>
  <c r="A17"/>
  <c r="D48" i="72"/>
  <c r="E29" i="71"/>
  <c r="E12" i="63"/>
  <c r="E70" i="62"/>
  <c r="E79" s="1"/>
  <c r="F79" s="1"/>
  <c r="I28" i="59"/>
  <c r="D35" i="58"/>
  <c r="E76" i="62" l="1"/>
  <c r="F76" s="1"/>
  <c r="F70"/>
  <c r="E74"/>
  <c r="F74" s="1"/>
  <c r="F80" l="1"/>
  <c r="I80" s="1"/>
  <c r="H8" i="56" l="1"/>
  <c r="H7" l="1"/>
  <c r="H10" l="1"/>
  <c r="C18" i="63" l="1"/>
  <c r="E8" i="70" l="1"/>
  <c r="A19" i="72" l="1"/>
  <c r="A20" s="1"/>
  <c r="A21" s="1"/>
  <c r="A22" s="1"/>
  <c r="A23" s="1"/>
  <c r="A24" s="1"/>
  <c r="A25" s="1"/>
  <c r="D13" i="58"/>
  <c r="I14" i="57"/>
  <c r="G26" i="72" l="1"/>
  <c r="E40" i="67" l="1"/>
  <c r="E33" i="73" l="1"/>
  <c r="H33" s="1"/>
  <c r="C33"/>
  <c r="A32"/>
  <c r="D28" i="58"/>
  <c r="H28" s="1"/>
  <c r="E33" i="67" l="1"/>
  <c r="E32"/>
  <c r="C24" i="64"/>
  <c r="C23"/>
  <c r="C16"/>
  <c r="C15"/>
  <c r="E23" i="59"/>
  <c r="I23" s="1"/>
  <c r="D23"/>
  <c r="D17"/>
  <c r="G17" l="1"/>
  <c r="I17" s="1"/>
  <c r="J17" s="1"/>
  <c r="E35" i="62"/>
  <c r="E44" s="1"/>
  <c r="F44" s="1"/>
  <c r="E39" l="1"/>
  <c r="F39" s="1"/>
  <c r="E41"/>
  <c r="F41" s="1"/>
  <c r="F35"/>
  <c r="F45" s="1"/>
  <c r="I45" s="1"/>
  <c r="A40" i="73" l="1"/>
  <c r="A32" i="72"/>
  <c r="A33" s="1"/>
  <c r="D34"/>
  <c r="G34" s="1"/>
  <c r="E9" i="68"/>
  <c r="I7" s="1"/>
  <c r="E25" i="64"/>
  <c r="H25" s="1"/>
  <c r="E52" i="62"/>
  <c r="E21" i="59"/>
  <c r="G15"/>
  <c r="F15"/>
  <c r="D15"/>
  <c r="A7" i="58"/>
  <c r="D8" i="75" l="1"/>
  <c r="E41" i="73"/>
  <c r="H41" s="1"/>
  <c r="C41"/>
  <c r="A8"/>
  <c r="G48" i="72"/>
  <c r="A47"/>
  <c r="D41"/>
  <c r="G41" s="1"/>
  <c r="A40"/>
  <c r="A9" i="58" l="1"/>
  <c r="A10" s="1"/>
  <c r="A11" s="1"/>
  <c r="A12" s="1"/>
  <c r="A10" i="72"/>
  <c r="H40" i="71" l="1"/>
  <c r="A35"/>
  <c r="A36" s="1"/>
  <c r="A37" s="1"/>
  <c r="A38" s="1"/>
  <c r="A39" s="1"/>
  <c r="H29"/>
  <c r="A22"/>
  <c r="A23" s="1"/>
  <c r="A24" s="1"/>
  <c r="A25" s="1"/>
  <c r="A26" s="1"/>
  <c r="A27" s="1"/>
  <c r="A28" s="1"/>
  <c r="E16"/>
  <c r="H16" s="1"/>
  <c r="A8" l="1"/>
  <c r="A9" s="1"/>
  <c r="A10" s="1"/>
  <c r="A11" s="1"/>
  <c r="A12" s="1"/>
  <c r="A13" s="1"/>
  <c r="A14" s="1"/>
  <c r="A15" s="1"/>
  <c r="D8" i="74"/>
  <c r="E9" i="73"/>
  <c r="H9" s="1"/>
  <c r="C9"/>
  <c r="G13" i="72"/>
  <c r="E14" i="70" l="1"/>
  <c r="E17" i="64"/>
  <c r="F13" i="57" s="1"/>
  <c r="F48" i="67"/>
  <c r="F34"/>
  <c r="I34" s="1"/>
  <c r="E19"/>
  <c r="E12"/>
  <c r="E5"/>
  <c r="C4"/>
  <c r="E10" i="66"/>
  <c r="E21" i="63"/>
  <c r="E58" i="62"/>
  <c r="F58" s="1"/>
  <c r="D23" i="58"/>
  <c r="H23" s="1"/>
  <c r="D18"/>
  <c r="H18" s="1"/>
  <c r="H17" i="64" l="1"/>
  <c r="E13" i="63"/>
  <c r="F42" i="67"/>
  <c r="I42" s="1"/>
  <c r="F52" i="62"/>
  <c r="E56"/>
  <c r="F56" s="1"/>
  <c r="E61"/>
  <c r="F61" s="1"/>
  <c r="I15" i="57" l="1"/>
  <c r="F15"/>
  <c r="F62" i="62"/>
  <c r="F8" i="61"/>
  <c r="I8" s="1"/>
  <c r="F8" i="60"/>
  <c r="H13" i="58"/>
</calcChain>
</file>

<file path=xl/sharedStrings.xml><?xml version="1.0" encoding="utf-8"?>
<sst xmlns="http://schemas.openxmlformats.org/spreadsheetml/2006/main" count="798" uniqueCount="256">
  <si>
    <t>Обоснования (расчеты),</t>
  </si>
  <si>
    <t>РАЗДЕЛ 1</t>
  </si>
  <si>
    <t>ДОХОДЫ</t>
  </si>
  <si>
    <t>1. Доходы от использования собственности</t>
  </si>
  <si>
    <t>N п/п</t>
  </si>
  <si>
    <t>Источник доходов (объект имущества)</t>
  </si>
  <si>
    <t>Единица измерения</t>
  </si>
  <si>
    <t>Количество</t>
  </si>
  <si>
    <t>Размер платы (тариф, ставка), руб.</t>
  </si>
  <si>
    <t>Сумма, руб.</t>
  </si>
  <si>
    <t>Примечание</t>
  </si>
  <si>
    <t>Итого</t>
  </si>
  <si>
    <t>x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</si>
  <si>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</si>
  <si>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</si>
  <si>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</si>
  <si>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 *</t>
  </si>
  <si>
    <t>* 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</si>
  <si>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</si>
  <si>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</si>
  <si>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</si>
  <si>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</si>
  <si>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</si>
  <si>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Сверх установленного муниципального задания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</si>
  <si>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</si>
  <si>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</si>
  <si>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</si>
  <si>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</si>
  <si>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</si>
  <si>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>1. Обоснование (расчет) выплат персоналу</t>
  </si>
  <si>
    <t>1.1. Обоснование (расчет) расходов на оплату труда</t>
  </si>
  <si>
    <t>Фонд оплаты труда по штатному расписанию, руб.</t>
  </si>
  <si>
    <t>Фонд оплаты труда по тарификации, руб.</t>
  </si>
  <si>
    <t>в месяц</t>
  </si>
  <si>
    <t>в год</t>
  </si>
  <si>
    <t>Наименование выплаты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</si>
  <si>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</si>
  <si>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</si>
  <si>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</si>
  <si>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</si>
  <si>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</si>
  <si>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</si>
  <si>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</si>
  <si>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</si>
  <si>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</si>
  <si>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с применением пониженных тарифов взносов в Пенсионный фонд Российской Федерации для отдельных категорий плательщиков</t>
  </si>
  <si>
    <t>2. Обоснование (расчет) расходов</t>
  </si>
  <si>
    <t>на социальные и иные выплаты населению</t>
  </si>
  <si>
    <t>Наименование показателя</t>
  </si>
  <si>
    <t>Размер одной выплаты, руб.</t>
  </si>
  <si>
    <t>Количество выплат в год, ед.</t>
  </si>
  <si>
    <t>Наименование расходов</t>
  </si>
  <si>
    <t>Налоговая база, руб.</t>
  </si>
  <si>
    <t>Ставка налога, %</t>
  </si>
  <si>
    <t>Количество выплат в год</t>
  </si>
  <si>
    <t>6.1. Обоснование (расчет)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</si>
  <si>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</si>
  <si>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</si>
  <si>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</si>
  <si>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>Количество услуг перевозки</t>
  </si>
  <si>
    <t>Цена услуги перевозки, руб.</t>
  </si>
  <si>
    <t>Ставка арендной платы</t>
  </si>
  <si>
    <t>Стоимость с учетом НДС, руб.</t>
  </si>
  <si>
    <t>Объект</t>
  </si>
  <si>
    <t>Количество работ (услуг)</t>
  </si>
  <si>
    <t>Стоимость работ (услуг), руб.</t>
  </si>
  <si>
    <t>Количество договоров, шт.</t>
  </si>
  <si>
    <t>Стоимость услуги, руб.</t>
  </si>
  <si>
    <t>Количество, шт.</t>
  </si>
  <si>
    <t>Средняя стоимость, руб.</t>
  </si>
  <si>
    <t>1.2. Обоснование (расчет) выплат при направлении в служебные командировки</t>
  </si>
  <si>
    <t>1.3. Обоснование (расчет) расходов на выплату пособия по уходу за ребенком</t>
  </si>
  <si>
    <t>3. Обоснование (расчет) расходов на уплату налогов, сборов и иных платежей</t>
  </si>
  <si>
    <t>4. Обоснование (расчет) расходов на безвозмездные перечисления организациям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</si>
  <si>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</si>
  <si>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</si>
  <si>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</si>
  <si>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>6.3. Обоснование (расчет) расходов на оплату коммунальных услуг</t>
  </si>
  <si>
    <t>6.4. Обоснование (расчет) расходов на оплату аренды имущества</t>
  </si>
  <si>
    <t>6.5. Обоснование (расчет) расходов на оплату работ, услуг по содержанию имущества</t>
  </si>
  <si>
    <t>6.6. Обоснование (расчет) расходов на оплату прочих работ, услуг</t>
  </si>
  <si>
    <t>6.7. Обоснование (расчет) расходов на приобретение основных средств, материальных запасов</t>
  </si>
  <si>
    <t>прилагаемые к Плану финансово-хозяйственной деятельности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</si>
  <si>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</si>
  <si>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</si>
  <si>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</si>
  <si>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Тепловая энергия</t>
  </si>
  <si>
    <t>Активная электроэнергия</t>
  </si>
  <si>
    <t>Водоотведение</t>
  </si>
  <si>
    <t>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</si>
  <si>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Доходы от оказания услуг учреждениями, находящимися в ведении органов местного самоуправления городских округов (платные услуги)</t>
  </si>
  <si>
    <t>дети</t>
  </si>
  <si>
    <t>Налог на имущество</t>
  </si>
  <si>
    <t>Земельный налог</t>
  </si>
  <si>
    <t>111, 112, 119</t>
  </si>
  <si>
    <t>1.4. Обоснование (расчет) страховых взносов на обязательное страхование в Пенсионный фонд Российской Федерации, в Фонд</t>
  </si>
  <si>
    <t>социального страхования Российской Федерации, в Федеральный фонд обязательного медицинского страхования</t>
  </si>
  <si>
    <t>Общая сумма выплат, руб.</t>
  </si>
  <si>
    <t>Выходное пособие при увольнении по сокращению</t>
  </si>
  <si>
    <t>851, 852, 853</t>
  </si>
  <si>
    <t>Сумма исчисленного налога, подлежащего уплате, руб.</t>
  </si>
  <si>
    <t>Пени</t>
  </si>
  <si>
    <t>ТКО</t>
  </si>
  <si>
    <t>6.8. Обоснование (расчет) расходов на страхование</t>
  </si>
  <si>
    <t>906121152.17
Обеспечение деятельности образовательной организации до момента утверждения муниципального задания</t>
  </si>
  <si>
    <t>244, 247</t>
  </si>
  <si>
    <t>6.9. Обоснование (расчет) расходов на арендную плату за пользование земельными участками и другими обособленными природными объектами</t>
  </si>
  <si>
    <t>906121152.11
На выполнение аварийного ремонта конструкций зданий, систем жизнеобеспечения и инженерных сетей</t>
  </si>
  <si>
    <t>Выполнение аварийного ремонта конструкций зданий образовательных организаций, систем жизнеобеспечения и инженерных сетей на их территориях</t>
  </si>
  <si>
    <t>Дебиторская, кредиторская задолженность от возмещения коммунальных услуг</t>
  </si>
  <si>
    <t>Остаток средств на начало текущего финансового года</t>
  </si>
  <si>
    <t>Остаток средств на конец текущего финансового года</t>
  </si>
  <si>
    <t xml:space="preserve">   906.3020.2014040.000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основных средств по указанному имуществу)</t>
  </si>
  <si>
    <t xml:space="preserve">   906.3030.1040040.000 Пени, штрафы, иное возмещение ущерба по договорам гражданско-правового характера, нанесенного муниципальным учреждениям, находящимся в ведении органов местного самоуправления городских округов</t>
  </si>
  <si>
    <t xml:space="preserve">   906.3050.0000040.000 Доходы муниципальных учреждений, находящихся в ведении органов местного самоуправления городских округов, в части платы за присмотр и уход за детьми в муниципальных дошкольных образовательных учреждениях (родительская плата)</t>
  </si>
  <si>
    <t>906121152.10
На подготовку систем отопления, вентиляции и приборов учета тепловой энергии к работе в осенне-зимний период</t>
  </si>
  <si>
    <t>Подготовка систем отопления, вентиляции и приборов учета тепловой энергии к работе в осенне-зимний период, в том числе приобретение, замена оборудования</t>
  </si>
  <si>
    <t>906121152.15
На установку систем видеонаблюдения в образовательных организациях</t>
  </si>
  <si>
    <t>Установка систем видеонаблюдения на объектах (территориях) образовательных организаций, в том числе приобретение дополнительного оборудавания</t>
  </si>
  <si>
    <t>111, 119, 321, 350</t>
  </si>
  <si>
    <t>Движимое имущество</t>
  </si>
  <si>
    <t>шт</t>
  </si>
  <si>
    <t>Недвижимое имущество</t>
  </si>
  <si>
    <t>кв.м.</t>
  </si>
  <si>
    <t>Организация питания</t>
  </si>
  <si>
    <t>Бесплатный проезд детей-сирот</t>
  </si>
  <si>
    <t>Налог на имущество и землю</t>
  </si>
  <si>
    <t>906.3020.1040040.000 Доходы от оказания услуг учреждениями, находящимися в ведении органов местного самоуправления городских округов (платные услуги)</t>
  </si>
  <si>
    <t>Дебиторская, кредиторская задолженность за платные образовательные услуги</t>
  </si>
  <si>
    <t xml:space="preserve">педагогические работники </t>
  </si>
  <si>
    <t>кол-во класов</t>
  </si>
  <si>
    <t>12 мес.</t>
  </si>
  <si>
    <t>Федеральный бюджет (вознаграждения за классное руководство)</t>
  </si>
  <si>
    <t>№</t>
  </si>
  <si>
    <t>Страховые взносы в Пенсионный фонд Российской Федерации, в том числе:</t>
  </si>
  <si>
    <t>х</t>
  </si>
  <si>
    <t>1.1.</t>
  </si>
  <si>
    <t>по ставке 22,0 %</t>
  </si>
  <si>
    <t>1.2.</t>
  </si>
  <si>
    <t>по ставке 10,0 %</t>
  </si>
  <si>
    <t>1.3.</t>
  </si>
  <si>
    <t>Страховые взносы в Фонд социального страхования Российской Федерации, в том числе:</t>
  </si>
  <si>
    <t>2.1.</t>
  </si>
  <si>
    <t>обязательное социальное страхование на случай временной нетрудоспособности и в связи с материнством по ставке 2,9 %</t>
  </si>
  <si>
    <t>2.2.</t>
  </si>
  <si>
    <t>с применением ставки взносов в Фонд социального страхования Российской Федерации по ставке 0,0 %</t>
  </si>
  <si>
    <t>2.3.</t>
  </si>
  <si>
    <t>обязательное социальное страхование от несчастных случаев на производстве и профессиональных заболеваний по ставке 0,2 %</t>
  </si>
  <si>
    <t>2.4.</t>
  </si>
  <si>
    <t xml:space="preserve">обязательное социальное страхование от несчастных случаев на производстве и профессиональных заболеваний по ставке 0,_ % </t>
  </si>
  <si>
    <t>2.5.</t>
  </si>
  <si>
    <t>Страховые взносы в Федеральный фонд обязательного медицинского страхования по ставке 5,1 %</t>
  </si>
  <si>
    <t>Субсидии на иные цели</t>
  </si>
  <si>
    <t>Организация горячего питания</t>
  </si>
  <si>
    <t>пособия за первые 3дня по временной нетрудоспособности</t>
  </si>
  <si>
    <t xml:space="preserve">Наименование </t>
  </si>
  <si>
    <t>Размер</t>
  </si>
  <si>
    <t>Тариф (с</t>
  </si>
  <si>
    <t>Индексация,</t>
  </si>
  <si>
    <t>Сумма,</t>
  </si>
  <si>
    <t>п/п</t>
  </si>
  <si>
    <t>показателя</t>
  </si>
  <si>
    <t>потребления</t>
  </si>
  <si>
    <t>учетом</t>
  </si>
  <si>
    <t>%</t>
  </si>
  <si>
    <t>руб.*</t>
  </si>
  <si>
    <t>ресурсов</t>
  </si>
  <si>
    <t>НДС), руб.</t>
  </si>
  <si>
    <t>Арендаторы</t>
  </si>
  <si>
    <t>906.3020.2044040.000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</si>
  <si>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906.3030.3040040.000 Гранты, премии, добровольные пожертвования муниципальным учреждениям, находящимся в ведении органов местного самоуправления городских округов</t>
  </si>
  <si>
    <t>Дебиторская, кредиторская задолженность по аренде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</si>
  <si>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дому, для детей с ОВЗ и детей-инвалидов</t>
  </si>
  <si>
    <t>Обласной бюджет</t>
  </si>
  <si>
    <t>Местный бюджет</t>
  </si>
  <si>
    <t>непедагогические работники участвующие в образовательном процессе</t>
  </si>
  <si>
    <t>непедагогические работники не участвующие в образовательном процессе</t>
  </si>
  <si>
    <t>Сумма за один класс</t>
  </si>
  <si>
    <t>12мес.</t>
  </si>
  <si>
    <t>выплата персоналу по уходу за ребенком</t>
  </si>
  <si>
    <t>-</t>
  </si>
  <si>
    <t>Стройматериалы</t>
  </si>
  <si>
    <t>Расходы на питание, оплату труда, хозяйственные нужды, приобретение аптечки первой помощи, проезд детей в общественном транспорте, расходы в связи с соблюдением требований по санитарно-эпидемиологическому благополучию населения в ГОЛ</t>
  </si>
  <si>
    <t>налог на имущество</t>
  </si>
  <si>
    <t>налог на землю</t>
  </si>
  <si>
    <t>Телефон</t>
  </si>
  <si>
    <t>Интернет (учебные расходы)</t>
  </si>
  <si>
    <t>Транспортные расходы</t>
  </si>
  <si>
    <t>учебники</t>
  </si>
  <si>
    <t>Возмещение расходов на выплату пособий по ОСС ВНиМ</t>
  </si>
  <si>
    <t>страховая премия по договору страхования имущества</t>
  </si>
  <si>
    <t>906.3020.2044040,00 Доходы от реализации активов, осуществляемой учреждениями, находящимися в ведении органов местного самоуправления городских округов (в части реализации материальных запасов по указанному имуществу)</t>
  </si>
  <si>
    <t>возмещение коммунальных услуг</t>
  </si>
  <si>
    <t>КФСР 07.09</t>
  </si>
  <si>
    <t>КОСГУ 212</t>
  </si>
  <si>
    <r>
      <t>Фонд оплаты труда в год, руб.</t>
    </r>
    <r>
      <rPr>
        <sz val="10"/>
        <rFont val="Times New Roman"/>
        <family val="1"/>
        <charset val="204"/>
      </rPr>
      <t>*</t>
    </r>
  </si>
  <si>
    <t>906123151130033001000 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</si>
  <si>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906123151621028205000 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</si>
  <si>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906123151130048205000 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</si>
  <si>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«Реализация основных общеобразовательных программ начального общего образования» по образовательным программам: начального общего образования, в форме обучения: очной, обучению на дому</t>
  </si>
  <si>
    <t>«Реализация основных общеобразовательных программ среднего общего образования»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 очной, обучению на дому</t>
  </si>
  <si>
    <t xml:space="preserve">Группа продленного дня </t>
  </si>
  <si>
    <t>Возврат в бюджет средств субсидии 906123151621028205000</t>
  </si>
  <si>
    <t>Возврат в бюджет средств субсидии 906123151130033001000</t>
  </si>
  <si>
    <t>Возврат в бюджет средств субсидии 906123151130048000000</t>
  </si>
  <si>
    <t>Муниципальное бюджетное общеобразовательное учреждение - средняя общеобразовательная школа № 82</t>
  </si>
  <si>
    <t>ООО "Комбинат питания "Школьно-базовый"</t>
  </si>
  <si>
    <t>Ассоциация "КУКЛЫ"</t>
  </si>
  <si>
    <t>ТО контейнер. площадок</t>
  </si>
  <si>
    <t>УКУТ, ИТП</t>
  </si>
  <si>
    <t>ТО систем контроля доступа</t>
  </si>
  <si>
    <t>Вентиляция</t>
  </si>
  <si>
    <t>ТО установок пожарной сигнализации</t>
  </si>
  <si>
    <t>Обслуживание АПК</t>
  </si>
  <si>
    <t>Диспетчеризация</t>
  </si>
  <si>
    <t>ТО фильтров для воды</t>
  </si>
  <si>
    <t>ул.Бетонщиков,3</t>
  </si>
  <si>
    <t>Мед.осмотр</t>
  </si>
  <si>
    <t>укут, ИТП</t>
  </si>
  <si>
    <t>Парус</t>
  </si>
  <si>
    <t>Охрана</t>
  </si>
  <si>
    <t>СЭС</t>
  </si>
  <si>
    <t>охрана ГБР</t>
  </si>
  <si>
    <t>фильтры</t>
  </si>
  <si>
    <t>Уроки хореографии</t>
  </si>
  <si>
    <t>Курс практической грамотности</t>
  </si>
  <si>
    <t>2500руб*8мес*44чел</t>
  </si>
  <si>
    <t xml:space="preserve">2000руб*8мес*10чел </t>
  </si>
  <si>
    <t>командировочные расходы</t>
  </si>
  <si>
    <t>повышение квалификации</t>
  </si>
  <si>
    <t>медосмотр</t>
  </si>
  <si>
    <t>организация и ведение БУ внебюджетной деятельности</t>
  </si>
  <si>
    <t>расходный материал, запчасти</t>
  </si>
  <si>
    <t>НДС</t>
  </si>
  <si>
    <t>906123151621028205000</t>
  </si>
  <si>
    <t>906123151130048205000</t>
  </si>
  <si>
    <t>Дератизация</t>
  </si>
  <si>
    <t>ТО системы видеонаблюдения</t>
  </si>
  <si>
    <t>ТО охранной сигнализации</t>
  </si>
  <si>
    <t xml:space="preserve">Ремонтные работы </t>
  </si>
  <si>
    <t xml:space="preserve">Пени </t>
  </si>
  <si>
    <t xml:space="preserve">Организаци питани в ГПД </t>
  </si>
  <si>
    <t xml:space="preserve">хозтовары </t>
  </si>
  <si>
    <t>кфср 0709</t>
  </si>
  <si>
    <t xml:space="preserve">Хозтовары </t>
  </si>
  <si>
    <t>остаток</t>
  </si>
  <si>
    <t>«Реализация основных общеобразовательных программ основного общего образования» по образовательным программам: основного общего образования, в форме обучения: очной, обучению на дому, заочной</t>
  </si>
  <si>
    <t>«Реализация основных общеобразовательных программ основного общего образования» по образовательным программам: адаптированной образовательной программе основного общего образования в форме обучения: очная для детей с умственной отсталостью (дети с ОВЗ и дети-инвалиды)</t>
  </si>
  <si>
    <t>«Реализация основных общеобразовательных программ среднего общего образования»  по образовательным программам: среднего общего образования, в форме обучения: очной, обучению на дому, заочной</t>
  </si>
  <si>
    <t>Наименование страховых взносов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</si>
  <si>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обязательноге медицинское страхование, в том числе</t>
  </si>
  <si>
    <t>по ставке 30,0 %</t>
  </si>
  <si>
    <t>по ставке _____ %</t>
  </si>
  <si>
    <t>Страховые взносы от несчастных случаев на производстве и профессиональных заболеваний, в том числе</t>
  </si>
  <si>
    <t>по ставке 0,2 %</t>
  </si>
  <si>
    <t>на 19.01.2024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</si>
</sst>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_-* #,##0.00_-;\-* #,##0.00_-;_-* &quot;-&quot;??_-;_-@_-"/>
    <numFmt numFmtId="165" formatCode="_-* #,##0.00_р_._-;\-* #,##0.00_р_._-;_-* &quot;-&quot;??_р_._-;_-@_-"/>
    <numFmt numFmtId="166" formatCode="#,##0.00\ _₽"/>
    <numFmt numFmtId="167" formatCode="_-* #,##0.000\ _₽_-;\-* #,##0.000\ _₽_-;_-* &quot;-&quot;??\ _₽_-;_-@_-"/>
    <numFmt numFmtId="168" formatCode="#,##0.00_ ;\-#,##0.00\ 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sz val="14"/>
      <name val="Liberation Serif"/>
      <family val="1"/>
      <charset val="204"/>
    </font>
    <font>
      <sz val="10"/>
      <name val="Times New Roman"/>
      <family val="1"/>
      <charset val="204"/>
    </font>
    <font>
      <sz val="12"/>
      <name val="Liberation Serif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165" fontId="6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8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43" fontId="10" fillId="0" borderId="0" xfId="11" applyFont="1" applyFill="1"/>
    <xf numFmtId="0" fontId="10" fillId="0" borderId="0" xfId="0" applyFont="1" applyFill="1"/>
    <xf numFmtId="0" fontId="10" fillId="0" borderId="0" xfId="0" applyFont="1" applyFill="1" applyAlignment="1">
      <alignment horizontal="justify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justify" vertical="center"/>
    </xf>
    <xf numFmtId="0" fontId="13" fillId="0" borderId="3" xfId="0" applyFont="1" applyFill="1" applyBorder="1"/>
    <xf numFmtId="4" fontId="14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2" fillId="0" borderId="0" xfId="0" applyFont="1" applyFill="1" applyAlignment="1">
      <alignment horizontal="center" vertical="center" wrapText="1"/>
    </xf>
    <xf numFmtId="43" fontId="12" fillId="0" borderId="0" xfId="11" applyFont="1" applyFill="1"/>
    <xf numFmtId="43" fontId="12" fillId="0" borderId="0" xfId="0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justify" vertical="center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43" fontId="14" fillId="0" borderId="0" xfId="11" applyFont="1" applyFill="1"/>
    <xf numFmtId="43" fontId="14" fillId="0" borderId="0" xfId="0" applyNumberFormat="1" applyFont="1" applyFill="1"/>
    <xf numFmtId="1" fontId="14" fillId="0" borderId="3" xfId="0" applyNumberFormat="1" applyFont="1" applyFill="1" applyBorder="1" applyAlignment="1">
      <alignment horizontal="center" vertical="center" wrapText="1"/>
    </xf>
    <xf numFmtId="4" fontId="14" fillId="0" borderId="0" xfId="0" applyNumberFormat="1" applyFont="1" applyFill="1"/>
    <xf numFmtId="16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4" fillId="0" borderId="0" xfId="0" applyFont="1" applyFill="1" applyBorder="1"/>
    <xf numFmtId="43" fontId="17" fillId="0" borderId="0" xfId="0" applyNumberFormat="1" applyFont="1" applyFill="1"/>
    <xf numFmtId="0" fontId="16" fillId="0" borderId="3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/>
    <xf numFmtId="43" fontId="18" fillId="0" borderId="3" xfId="1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43" fontId="5" fillId="0" borderId="4" xfId="0" applyNumberFormat="1" applyFont="1" applyFill="1" applyBorder="1" applyAlignment="1"/>
    <xf numFmtId="43" fontId="17" fillId="0" borderId="0" xfId="11" applyFont="1" applyFill="1"/>
    <xf numFmtId="0" fontId="14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 wrapText="1"/>
    </xf>
    <xf numFmtId="43" fontId="14" fillId="0" borderId="0" xfId="11" applyFont="1" applyFill="1" applyBorder="1"/>
    <xf numFmtId="43" fontId="14" fillId="0" borderId="0" xfId="11" applyFont="1" applyFill="1" applyBorder="1" applyAlignment="1">
      <alignment vertical="center" wrapText="1"/>
    </xf>
    <xf numFmtId="0" fontId="17" fillId="0" borderId="0" xfId="0" applyFont="1" applyFill="1" applyAlignment="1">
      <alignment horizontal="right"/>
    </xf>
    <xf numFmtId="0" fontId="21" fillId="0" borderId="0" xfId="0" applyFont="1" applyFill="1"/>
    <xf numFmtId="43" fontId="14" fillId="0" borderId="0" xfId="11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/>
    </xf>
    <xf numFmtId="43" fontId="18" fillId="0" borderId="4" xfId="1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3" fontId="15" fillId="0" borderId="3" xfId="0" applyNumberFormat="1" applyFont="1" applyFill="1" applyBorder="1"/>
    <xf numFmtId="0" fontId="14" fillId="0" borderId="7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3" fontId="18" fillId="0" borderId="3" xfId="11" applyFont="1" applyFill="1" applyBorder="1" applyAlignment="1">
      <alignment vertical="center" wrapText="1"/>
    </xf>
    <xf numFmtId="43" fontId="18" fillId="0" borderId="6" xfId="11" applyFont="1" applyFill="1" applyBorder="1" applyAlignment="1">
      <alignment horizontal="center" vertical="center" wrapText="1"/>
    </xf>
    <xf numFmtId="43" fontId="18" fillId="0" borderId="0" xfId="11" applyFont="1" applyFill="1" applyBorder="1" applyAlignment="1">
      <alignment vertical="center" wrapText="1"/>
    </xf>
    <xf numFmtId="43" fontId="18" fillId="0" borderId="4" xfId="11" applyFont="1" applyFill="1" applyBorder="1" applyAlignment="1">
      <alignment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 applyProtection="1">
      <alignment horizontal="center" vertical="center"/>
    </xf>
    <xf numFmtId="43" fontId="5" fillId="0" borderId="3" xfId="0" applyNumberFormat="1" applyFont="1" applyFill="1" applyBorder="1" applyAlignment="1"/>
    <xf numFmtId="43" fontId="5" fillId="0" borderId="3" xfId="11" applyFont="1" applyFill="1" applyBorder="1"/>
    <xf numFmtId="43" fontId="16" fillId="0" borderId="4" xfId="11" applyFont="1" applyFill="1" applyBorder="1" applyAlignment="1">
      <alignment horizontal="center"/>
    </xf>
    <xf numFmtId="43" fontId="16" fillId="0" borderId="0" xfId="1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168" fontId="14" fillId="0" borderId="3" xfId="5" applyNumberFormat="1" applyFont="1" applyFill="1" applyBorder="1" applyAlignment="1">
      <alignment horizontal="center" wrapText="1"/>
    </xf>
    <xf numFmtId="43" fontId="15" fillId="0" borderId="5" xfId="0" applyNumberFormat="1" applyFont="1" applyFill="1" applyBorder="1"/>
    <xf numFmtId="43" fontId="16" fillId="0" borderId="3" xfId="11" applyFont="1" applyFill="1" applyBorder="1" applyAlignment="1">
      <alignment horizontal="center"/>
    </xf>
    <xf numFmtId="43" fontId="15" fillId="0" borderId="0" xfId="0" applyNumberFormat="1" applyFont="1" applyFill="1" applyBorder="1"/>
    <xf numFmtId="0" fontId="12" fillId="0" borderId="7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8" fillId="0" borderId="0" xfId="0" applyFont="1" applyFill="1"/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3" fontId="8" fillId="0" borderId="0" xfId="11" applyFont="1" applyFill="1"/>
    <xf numFmtId="43" fontId="8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vertical="center" wrapText="1"/>
    </xf>
    <xf numFmtId="0" fontId="20" fillId="0" borderId="7" xfId="0" applyFont="1" applyBorder="1" applyAlignment="1">
      <alignment horizontal="center"/>
    </xf>
    <xf numFmtId="0" fontId="13" fillId="0" borderId="0" xfId="0" applyFont="1"/>
    <xf numFmtId="0" fontId="20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0" xfId="11" applyFont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4" fontId="13" fillId="0" borderId="6" xfId="0" applyNumberFormat="1" applyFont="1" applyBorder="1"/>
    <xf numFmtId="0" fontId="13" fillId="0" borderId="9" xfId="0" applyFont="1" applyBorder="1" applyAlignment="1">
      <alignment horizontal="center"/>
    </xf>
    <xf numFmtId="0" fontId="20" fillId="0" borderId="4" xfId="0" applyFont="1" applyBorder="1" applyAlignment="1"/>
    <xf numFmtId="0" fontId="20" fillId="0" borderId="2" xfId="0" applyFont="1" applyBorder="1" applyAlignment="1"/>
    <xf numFmtId="43" fontId="20" fillId="0" borderId="0" xfId="11" applyFont="1"/>
    <xf numFmtId="0" fontId="20" fillId="0" borderId="0" xfId="0" applyFont="1"/>
    <xf numFmtId="43" fontId="13" fillId="0" borderId="0" xfId="0" applyNumberFormat="1" applyFont="1"/>
    <xf numFmtId="0" fontId="14" fillId="0" borderId="0" xfId="0" applyFont="1" applyFill="1" applyBorder="1" applyAlignment="1">
      <alignment horizontal="left" vertical="center"/>
    </xf>
    <xf numFmtId="166" fontId="13" fillId="0" borderId="6" xfId="0" applyNumberFormat="1" applyFont="1" applyFill="1" applyBorder="1"/>
    <xf numFmtId="0" fontId="20" fillId="0" borderId="7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164" fontId="13" fillId="0" borderId="0" xfId="0" applyNumberFormat="1" applyFont="1" applyFill="1"/>
    <xf numFmtId="166" fontId="20" fillId="0" borderId="3" xfId="0" applyNumberFormat="1" applyFont="1" applyFill="1" applyBorder="1" applyAlignment="1"/>
    <xf numFmtId="166" fontId="13" fillId="0" borderId="0" xfId="0" applyNumberFormat="1" applyFont="1" applyFill="1"/>
    <xf numFmtId="0" fontId="13" fillId="0" borderId="0" xfId="0" applyFont="1" applyFill="1"/>
    <xf numFmtId="4" fontId="13" fillId="0" borderId="0" xfId="0" applyNumberFormat="1" applyFont="1" applyFill="1" applyBorder="1"/>
    <xf numFmtId="4" fontId="13" fillId="0" borderId="0" xfId="0" applyNumberFormat="1" applyFont="1" applyFill="1"/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165" fontId="14" fillId="0" borderId="3" xfId="12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49" fontId="18" fillId="0" borderId="0" xfId="11" applyNumberFormat="1" applyFont="1" applyFill="1" applyBorder="1" applyAlignment="1">
      <alignment horizontal="left" vertical="center" wrapText="1"/>
    </xf>
    <xf numFmtId="43" fontId="18" fillId="0" borderId="4" xfId="11" applyFont="1" applyFill="1" applyBorder="1" applyAlignment="1">
      <alignment horizontal="center" vertical="center" wrapText="1"/>
    </xf>
    <xf numFmtId="43" fontId="18" fillId="0" borderId="2" xfId="11" applyFont="1" applyFill="1" applyBorder="1" applyAlignment="1">
      <alignment horizontal="center" vertical="center" wrapText="1"/>
    </xf>
    <xf numFmtId="43" fontId="18" fillId="0" borderId="5" xfId="1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43" fontId="18" fillId="0" borderId="0" xfId="1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</cellXfs>
  <cellStyles count="13">
    <cellStyle name="Excel Built-in Normal" xfId="2"/>
    <cellStyle name="Обычный" xfId="0" builtinId="0"/>
    <cellStyle name="Обычный 2" xfId="3"/>
    <cellStyle name="Обычный 2 2" xfId="9"/>
    <cellStyle name="Обычный 3" xfId="1"/>
    <cellStyle name="Обычный 4" xfId="4"/>
    <cellStyle name="Обычный 5" xfId="7"/>
    <cellStyle name="Финансовый" xfId="11" builtinId="3"/>
    <cellStyle name="Финансовый 2" xfId="5"/>
    <cellStyle name="Финансовый 2 2" xfId="10"/>
    <cellStyle name="Финансовый 3" xfId="6"/>
    <cellStyle name="Финансовый 4" xfId="8"/>
    <cellStyle name="Финансовый 4 2" xfId="1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9"/>
  <sheetViews>
    <sheetView tabSelected="1" view="pageBreakPreview" zoomScaleSheetLayoutView="100" workbookViewId="0">
      <selection activeCell="A7" sqref="A7"/>
    </sheetView>
  </sheetViews>
  <sheetFormatPr defaultColWidth="9.109375" defaultRowHeight="18"/>
  <cols>
    <col min="1" max="1" width="16.44140625" style="1" customWidth="1"/>
    <col min="2" max="2" width="28.5546875" style="1" customWidth="1"/>
    <col min="3" max="3" width="23.88671875" style="1" customWidth="1"/>
    <col min="4" max="5" width="16.44140625" style="1" customWidth="1"/>
    <col min="6" max="6" width="15.44140625" style="1" customWidth="1"/>
    <col min="7" max="7" width="16.44140625" style="1" customWidth="1"/>
    <col min="8" max="9" width="9.109375" style="1"/>
    <col min="10" max="10" width="11.33203125" style="1" bestFit="1" customWidth="1"/>
    <col min="11" max="12" width="9.109375" style="1"/>
    <col min="13" max="13" width="11.33203125" style="1" bestFit="1" customWidth="1"/>
    <col min="14" max="16384" width="9.109375" style="1"/>
  </cols>
  <sheetData>
    <row r="3" spans="1:7">
      <c r="A3" s="145" t="s">
        <v>0</v>
      </c>
      <c r="B3" s="145"/>
      <c r="C3" s="145"/>
      <c r="D3" s="145"/>
      <c r="E3" s="145"/>
      <c r="F3" s="145"/>
      <c r="G3" s="145"/>
    </row>
    <row r="4" spans="1:7">
      <c r="A4" s="145" t="s">
        <v>82</v>
      </c>
      <c r="B4" s="145"/>
      <c r="C4" s="145"/>
      <c r="D4" s="145"/>
      <c r="E4" s="145"/>
      <c r="F4" s="145"/>
      <c r="G4" s="145"/>
    </row>
    <row r="5" spans="1:7">
      <c r="A5" s="2"/>
      <c r="B5" s="2"/>
      <c r="C5" s="2"/>
      <c r="D5" s="2"/>
      <c r="E5" s="2"/>
      <c r="F5" s="2"/>
      <c r="G5" s="2"/>
    </row>
    <row r="6" spans="1:7">
      <c r="A6" s="147" t="s">
        <v>255</v>
      </c>
      <c r="B6" s="147"/>
      <c r="C6" s="147"/>
      <c r="D6" s="147"/>
      <c r="E6" s="147"/>
      <c r="F6" s="147"/>
      <c r="G6" s="147"/>
    </row>
    <row r="7" spans="1:7">
      <c r="A7" s="2"/>
      <c r="B7" s="2"/>
      <c r="C7" s="2"/>
      <c r="D7" s="2"/>
      <c r="E7" s="2"/>
      <c r="F7" s="2"/>
      <c r="G7" s="2"/>
    </row>
    <row r="8" spans="1:7" ht="30" customHeight="1">
      <c r="A8" s="146" t="s">
        <v>205</v>
      </c>
      <c r="B8" s="146"/>
      <c r="C8" s="146"/>
      <c r="D8" s="146"/>
      <c r="E8" s="146"/>
      <c r="F8" s="146"/>
      <c r="G8" s="146"/>
    </row>
    <row r="9" spans="1:7" ht="30" customHeight="1">
      <c r="A9" s="3"/>
      <c r="B9" s="3"/>
      <c r="C9" s="3"/>
      <c r="D9" s="3"/>
      <c r="E9" s="3"/>
      <c r="F9" s="3"/>
      <c r="G9" s="3"/>
    </row>
  </sheetData>
  <mergeCells count="4">
    <mergeCell ref="A3:G3"/>
    <mergeCell ref="A4:G4"/>
    <mergeCell ref="A8:G8"/>
    <mergeCell ref="A6:G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zoomScale="70" zoomScaleSheetLayoutView="70" workbookViewId="0">
      <selection activeCell="G1" sqref="G1:H1048576"/>
    </sheetView>
  </sheetViews>
  <sheetFormatPr defaultColWidth="9.109375" defaultRowHeight="15.6"/>
  <cols>
    <col min="1" max="1" width="16.44140625" style="23" customWidth="1"/>
    <col min="2" max="2" width="33.664062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hidden="1" customWidth="1"/>
    <col min="8" max="8" width="15.88671875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60" t="s">
        <v>46</v>
      </c>
      <c r="B2" s="160"/>
      <c r="C2" s="160"/>
      <c r="D2" s="160"/>
      <c r="E2" s="160"/>
      <c r="F2" s="160"/>
      <c r="G2" s="160"/>
    </row>
    <row r="3" spans="1:8">
      <c r="A3" s="160" t="s">
        <v>47</v>
      </c>
      <c r="B3" s="160"/>
      <c r="C3" s="160"/>
      <c r="D3" s="160"/>
      <c r="E3" s="160"/>
      <c r="F3" s="160"/>
      <c r="G3" s="160"/>
    </row>
    <row r="4" spans="1:8">
      <c r="A4" s="24"/>
    </row>
    <row r="5" spans="1:8">
      <c r="A5" s="160" t="s">
        <v>83</v>
      </c>
      <c r="B5" s="160"/>
      <c r="C5" s="173" t="s">
        <v>119</v>
      </c>
      <c r="D5" s="173"/>
      <c r="E5" s="173"/>
      <c r="F5" s="26"/>
      <c r="G5" s="26"/>
    </row>
    <row r="6" spans="1:8">
      <c r="A6" s="60"/>
      <c r="B6" s="60"/>
      <c r="C6" s="63"/>
      <c r="D6" s="63"/>
      <c r="E6" s="63"/>
      <c r="F6" s="63"/>
      <c r="G6" s="63"/>
    </row>
    <row r="7" spans="1:8" ht="33.75" customHeight="1">
      <c r="A7" s="178" t="s">
        <v>84</v>
      </c>
      <c r="B7" s="178"/>
      <c r="C7" s="174" t="s">
        <v>152</v>
      </c>
      <c r="D7" s="174"/>
      <c r="E7" s="174"/>
      <c r="F7" s="29"/>
      <c r="G7" s="29"/>
    </row>
    <row r="8" spans="1:8" ht="46.8">
      <c r="A8" s="59" t="s">
        <v>4</v>
      </c>
      <c r="B8" s="59" t="s">
        <v>48</v>
      </c>
      <c r="C8" s="59" t="s">
        <v>49</v>
      </c>
      <c r="D8" s="59" t="s">
        <v>50</v>
      </c>
      <c r="E8" s="59" t="s">
        <v>97</v>
      </c>
    </row>
    <row r="9" spans="1:8">
      <c r="A9" s="59">
        <v>1</v>
      </c>
      <c r="B9" s="59">
        <v>2</v>
      </c>
      <c r="C9" s="59">
        <v>3</v>
      </c>
      <c r="D9" s="59">
        <v>4</v>
      </c>
      <c r="E9" s="59">
        <v>5</v>
      </c>
    </row>
    <row r="10" spans="1:8">
      <c r="A10" s="59">
        <v>1</v>
      </c>
      <c r="B10" s="64" t="s">
        <v>124</v>
      </c>
      <c r="C10" s="14"/>
      <c r="D10" s="59"/>
      <c r="E10" s="14">
        <v>66481.31</v>
      </c>
      <c r="G10" s="181" t="s">
        <v>234</v>
      </c>
      <c r="H10" s="181"/>
    </row>
    <row r="11" spans="1:8">
      <c r="A11" s="59">
        <v>2</v>
      </c>
      <c r="B11" s="64" t="s">
        <v>153</v>
      </c>
      <c r="C11" s="14"/>
      <c r="D11" s="59"/>
      <c r="E11" s="14">
        <v>78816.429999999993</v>
      </c>
      <c r="G11" s="181" t="s">
        <v>235</v>
      </c>
      <c r="H11" s="181"/>
    </row>
    <row r="12" spans="1:8">
      <c r="A12" s="59">
        <v>3</v>
      </c>
      <c r="B12" s="64" t="s">
        <v>125</v>
      </c>
      <c r="C12" s="14"/>
      <c r="D12" s="59"/>
      <c r="E12" s="14">
        <f>Д2!E8</f>
        <v>0</v>
      </c>
    </row>
    <row r="13" spans="1:8">
      <c r="A13" s="180" t="s">
        <v>11</v>
      </c>
      <c r="B13" s="180"/>
      <c r="C13" s="59" t="s">
        <v>12</v>
      </c>
      <c r="D13" s="59" t="s">
        <v>12</v>
      </c>
      <c r="E13" s="14">
        <f>SUM(E10:E12)</f>
        <v>145297.74</v>
      </c>
    </row>
    <row r="14" spans="1:8">
      <c r="A14" s="24"/>
    </row>
    <row r="15" spans="1:8" ht="33.75" customHeight="1">
      <c r="A15" s="178" t="s">
        <v>84</v>
      </c>
      <c r="B15" s="178"/>
      <c r="C15" s="174" t="s">
        <v>85</v>
      </c>
      <c r="D15" s="174"/>
      <c r="E15" s="174"/>
      <c r="F15" s="29"/>
      <c r="G15" s="29"/>
    </row>
    <row r="16" spans="1:8" ht="46.8">
      <c r="A16" s="59" t="s">
        <v>4</v>
      </c>
      <c r="B16" s="59" t="s">
        <v>48</v>
      </c>
      <c r="C16" s="59" t="s">
        <v>49</v>
      </c>
      <c r="D16" s="59" t="s">
        <v>50</v>
      </c>
      <c r="E16" s="59" t="s">
        <v>97</v>
      </c>
    </row>
    <row r="17" spans="1:8">
      <c r="A17" s="59">
        <v>1</v>
      </c>
      <c r="B17" s="59">
        <v>2</v>
      </c>
      <c r="C17" s="59">
        <v>3</v>
      </c>
      <c r="D17" s="59">
        <v>4</v>
      </c>
      <c r="E17" s="59">
        <v>5</v>
      </c>
    </row>
    <row r="18" spans="1:8" ht="31.2">
      <c r="A18" s="59">
        <v>1</v>
      </c>
      <c r="B18" s="64" t="s">
        <v>154</v>
      </c>
      <c r="C18" s="14">
        <f>E18/D18</f>
        <v>13711.6</v>
      </c>
      <c r="D18" s="59">
        <v>12</v>
      </c>
      <c r="E18" s="14">
        <v>164539.20000000001</v>
      </c>
    </row>
    <row r="19" spans="1:8">
      <c r="A19" s="59">
        <v>2</v>
      </c>
      <c r="B19" s="64"/>
      <c r="C19" s="14"/>
      <c r="D19" s="59"/>
      <c r="E19" s="14"/>
    </row>
    <row r="20" spans="1:8">
      <c r="A20" s="59">
        <v>3</v>
      </c>
      <c r="B20" s="64"/>
      <c r="C20" s="14"/>
      <c r="D20" s="59"/>
      <c r="E20" s="14"/>
    </row>
    <row r="21" spans="1:8">
      <c r="A21" s="180" t="s">
        <v>11</v>
      </c>
      <c r="B21" s="180"/>
      <c r="C21" s="59" t="s">
        <v>12</v>
      </c>
      <c r="D21" s="59" t="s">
        <v>12</v>
      </c>
      <c r="E21" s="14">
        <f>SUM(E18:E20)</f>
        <v>164539.20000000001</v>
      </c>
      <c r="G21" s="23">
        <v>164539.20000000001</v>
      </c>
      <c r="H21" s="36">
        <f>G21-E21</f>
        <v>0</v>
      </c>
    </row>
  </sheetData>
  <mergeCells count="12">
    <mergeCell ref="A21:B21"/>
    <mergeCell ref="C15:E15"/>
    <mergeCell ref="A7:B7"/>
    <mergeCell ref="A13:B13"/>
    <mergeCell ref="A2:G2"/>
    <mergeCell ref="A3:G3"/>
    <mergeCell ref="A5:B5"/>
    <mergeCell ref="A15:B15"/>
    <mergeCell ref="C5:E5"/>
    <mergeCell ref="C7:E7"/>
    <mergeCell ref="G10:H10"/>
    <mergeCell ref="G11:H11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topLeftCell="A8" zoomScale="70" zoomScaleSheetLayoutView="70" workbookViewId="0">
      <selection activeCell="G8" sqref="G1:H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4" width="16.44140625" style="23" customWidth="1"/>
    <col min="5" max="5" width="28.88671875" style="23" customWidth="1"/>
    <col min="6" max="6" width="13.6640625" style="23" customWidth="1"/>
    <col min="7" max="8" width="18.109375" style="23" hidden="1" customWidth="1"/>
    <col min="9" max="9" width="11.33203125" style="23" bestFit="1" customWidth="1"/>
    <col min="10" max="11" width="9.109375" style="23"/>
    <col min="12" max="12" width="11.33203125" style="23" bestFit="1" customWidth="1"/>
    <col min="13" max="16384" width="9.109375" style="23"/>
  </cols>
  <sheetData>
    <row r="1" spans="1:6" ht="124.8" hidden="1">
      <c r="A1" s="59"/>
      <c r="B1" s="30" t="s">
        <v>115</v>
      </c>
      <c r="C1" s="30" t="s">
        <v>116</v>
      </c>
      <c r="D1" s="59"/>
      <c r="E1" s="14"/>
    </row>
    <row r="2" spans="1:6" ht="124.8" hidden="1">
      <c r="A2" s="59"/>
      <c r="B2" s="30" t="s">
        <v>107</v>
      </c>
      <c r="C2" s="30" t="s">
        <v>108</v>
      </c>
      <c r="D2" s="59"/>
      <c r="E2" s="14"/>
    </row>
    <row r="3" spans="1:6" ht="124.8" hidden="1">
      <c r="A3" s="59"/>
      <c r="B3" s="30" t="s">
        <v>117</v>
      </c>
      <c r="C3" s="30" t="s">
        <v>118</v>
      </c>
      <c r="D3" s="59"/>
      <c r="E3" s="14"/>
    </row>
    <row r="4" spans="1:6" ht="93.6" hidden="1">
      <c r="A4" s="59"/>
      <c r="B4" s="30" t="s">
        <v>104</v>
      </c>
      <c r="C4" s="30"/>
      <c r="D4" s="59"/>
      <c r="E4" s="14"/>
    </row>
    <row r="5" spans="1:6">
      <c r="A5" s="24"/>
    </row>
    <row r="6" spans="1:6">
      <c r="A6" s="24"/>
    </row>
    <row r="7" spans="1:6">
      <c r="A7" s="160" t="s">
        <v>72</v>
      </c>
      <c r="B7" s="160"/>
      <c r="C7" s="160"/>
      <c r="D7" s="160"/>
      <c r="E7" s="160"/>
      <c r="F7" s="61"/>
    </row>
    <row r="8" spans="1:6">
      <c r="A8" s="24"/>
    </row>
    <row r="9" spans="1:6">
      <c r="A9" s="160" t="s">
        <v>83</v>
      </c>
      <c r="B9" s="160"/>
      <c r="C9" s="25" t="s">
        <v>99</v>
      </c>
      <c r="D9" s="25"/>
      <c r="E9" s="25"/>
      <c r="F9" s="26"/>
    </row>
    <row r="10" spans="1:6">
      <c r="A10" s="60"/>
      <c r="B10" s="60"/>
      <c r="C10" s="26"/>
      <c r="D10" s="26"/>
      <c r="E10" s="26"/>
      <c r="F10" s="26"/>
    </row>
    <row r="11" spans="1:6">
      <c r="A11" s="60"/>
      <c r="B11" s="60"/>
      <c r="C11" s="63">
        <v>851</v>
      </c>
      <c r="D11" s="63"/>
      <c r="E11" s="63"/>
      <c r="F11" s="63"/>
    </row>
    <row r="12" spans="1:6" ht="15" customHeight="1">
      <c r="A12" s="178" t="s">
        <v>84</v>
      </c>
      <c r="B12" s="178"/>
      <c r="C12" s="174" t="s">
        <v>85</v>
      </c>
      <c r="D12" s="174"/>
      <c r="E12" s="174"/>
      <c r="F12" s="29"/>
    </row>
    <row r="13" spans="1:6" ht="15" customHeight="1">
      <c r="A13" s="59" t="s">
        <v>4</v>
      </c>
      <c r="B13" s="59" t="s">
        <v>51</v>
      </c>
      <c r="C13" s="59" t="s">
        <v>52</v>
      </c>
      <c r="D13" s="59" t="s">
        <v>53</v>
      </c>
      <c r="E13" s="59" t="s">
        <v>100</v>
      </c>
    </row>
    <row r="14" spans="1:6" ht="15" customHeight="1">
      <c r="A14" s="59">
        <v>1</v>
      </c>
      <c r="B14" s="59">
        <v>2</v>
      </c>
      <c r="C14" s="59">
        <v>3</v>
      </c>
      <c r="D14" s="59">
        <v>4</v>
      </c>
      <c r="E14" s="59">
        <v>5</v>
      </c>
    </row>
    <row r="15" spans="1:6">
      <c r="A15" s="59">
        <v>1</v>
      </c>
      <c r="B15" s="30" t="s">
        <v>183</v>
      </c>
      <c r="C15" s="14">
        <f>E15/D15*100</f>
        <v>7916695.4545454532</v>
      </c>
      <c r="D15" s="109">
        <v>2.2000000000000002</v>
      </c>
      <c r="E15" s="14">
        <v>174167.3</v>
      </c>
    </row>
    <row r="16" spans="1:6">
      <c r="A16" s="59">
        <v>2</v>
      </c>
      <c r="B16" s="64" t="s">
        <v>184</v>
      </c>
      <c r="C16" s="14">
        <f>E16/D16*100</f>
        <v>160987250.66666666</v>
      </c>
      <c r="D16" s="109">
        <v>1.5</v>
      </c>
      <c r="E16" s="14">
        <v>2414808.7599999998</v>
      </c>
    </row>
    <row r="17" spans="1:8">
      <c r="A17" s="159" t="s">
        <v>11</v>
      </c>
      <c r="B17" s="159"/>
      <c r="C17" s="112"/>
      <c r="D17" s="109" t="s">
        <v>12</v>
      </c>
      <c r="E17" s="14">
        <f>SUM(E15:E16)</f>
        <v>2588976.0599999996</v>
      </c>
      <c r="G17" s="33">
        <v>2588976.06</v>
      </c>
      <c r="H17" s="34">
        <f>G17-E17</f>
        <v>0</v>
      </c>
    </row>
    <row r="18" spans="1:8">
      <c r="A18" s="24"/>
      <c r="C18" s="39"/>
      <c r="D18" s="39"/>
      <c r="E18" s="39"/>
      <c r="F18" s="39"/>
    </row>
    <row r="19" spans="1:8">
      <c r="A19" s="60"/>
      <c r="B19" s="60"/>
      <c r="C19" s="111">
        <v>851</v>
      </c>
      <c r="D19" s="111"/>
      <c r="E19" s="111"/>
      <c r="F19" s="63"/>
    </row>
    <row r="20" spans="1:8" ht="51" customHeight="1">
      <c r="A20" s="178" t="s">
        <v>84</v>
      </c>
      <c r="B20" s="178"/>
      <c r="C20" s="174" t="s">
        <v>90</v>
      </c>
      <c r="D20" s="174"/>
      <c r="E20" s="174"/>
      <c r="F20" s="29"/>
    </row>
    <row r="21" spans="1:8" ht="15" customHeight="1">
      <c r="A21" s="59" t="s">
        <v>4</v>
      </c>
      <c r="B21" s="59" t="s">
        <v>51</v>
      </c>
      <c r="C21" s="109" t="s">
        <v>52</v>
      </c>
      <c r="D21" s="109" t="s">
        <v>53</v>
      </c>
      <c r="E21" s="109" t="s">
        <v>100</v>
      </c>
    </row>
    <row r="22" spans="1:8" ht="15" customHeight="1">
      <c r="A22" s="59">
        <v>1</v>
      </c>
      <c r="B22" s="59">
        <v>2</v>
      </c>
      <c r="C22" s="109">
        <v>3</v>
      </c>
      <c r="D22" s="109">
        <v>4</v>
      </c>
      <c r="E22" s="109">
        <v>5</v>
      </c>
    </row>
    <row r="23" spans="1:8">
      <c r="A23" s="59">
        <v>1</v>
      </c>
      <c r="B23" s="30" t="s">
        <v>183</v>
      </c>
      <c r="C23" s="14">
        <f>E23/D23*100</f>
        <v>416668.18181818182</v>
      </c>
      <c r="D23" s="109">
        <v>2.2000000000000002</v>
      </c>
      <c r="E23" s="14">
        <v>9166.7000000000007</v>
      </c>
    </row>
    <row r="24" spans="1:8">
      <c r="A24" s="59">
        <v>2</v>
      </c>
      <c r="B24" s="64" t="s">
        <v>184</v>
      </c>
      <c r="C24" s="14">
        <f>E24/D24*100</f>
        <v>13378442.105263157</v>
      </c>
      <c r="D24" s="109">
        <v>0.95</v>
      </c>
      <c r="E24" s="14">
        <v>127095.2</v>
      </c>
    </row>
    <row r="25" spans="1:8">
      <c r="A25" s="159" t="s">
        <v>11</v>
      </c>
      <c r="B25" s="159"/>
      <c r="C25" s="64"/>
      <c r="D25" s="59" t="s">
        <v>12</v>
      </c>
      <c r="E25" s="14">
        <f>SUM(E23:E24)</f>
        <v>136261.9</v>
      </c>
      <c r="G25" s="33">
        <v>136261.9</v>
      </c>
      <c r="H25" s="34">
        <f>G25-E25</f>
        <v>0</v>
      </c>
    </row>
    <row r="27" spans="1:8">
      <c r="A27" s="110"/>
      <c r="B27" s="110"/>
      <c r="C27" s="111">
        <v>853</v>
      </c>
      <c r="D27" s="111"/>
      <c r="E27" s="111"/>
      <c r="F27" s="111"/>
    </row>
    <row r="28" spans="1:8" ht="51" customHeight="1">
      <c r="A28" s="178" t="s">
        <v>84</v>
      </c>
      <c r="B28" s="178"/>
      <c r="C28" s="174" t="s">
        <v>89</v>
      </c>
      <c r="D28" s="174"/>
      <c r="E28" s="174"/>
      <c r="F28" s="29"/>
    </row>
    <row r="29" spans="1:8" ht="15" customHeight="1">
      <c r="A29" s="109" t="s">
        <v>4</v>
      </c>
      <c r="B29" s="109" t="s">
        <v>51</v>
      </c>
      <c r="C29" s="109" t="s">
        <v>52</v>
      </c>
      <c r="D29" s="109" t="s">
        <v>53</v>
      </c>
      <c r="E29" s="109" t="s">
        <v>100</v>
      </c>
    </row>
    <row r="30" spans="1:8" ht="15" customHeight="1">
      <c r="A30" s="109">
        <v>1</v>
      </c>
      <c r="B30" s="109">
        <v>2</v>
      </c>
      <c r="C30" s="109">
        <v>3</v>
      </c>
      <c r="D30" s="109">
        <v>4</v>
      </c>
      <c r="E30" s="109">
        <v>5</v>
      </c>
    </row>
    <row r="31" spans="1:8">
      <c r="A31" s="109">
        <v>1</v>
      </c>
      <c r="B31" s="30" t="s">
        <v>240</v>
      </c>
      <c r="C31" s="14"/>
      <c r="D31" s="109"/>
      <c r="E31" s="14">
        <v>87.35</v>
      </c>
    </row>
    <row r="32" spans="1:8">
      <c r="A32" s="109">
        <v>2</v>
      </c>
      <c r="B32" s="112"/>
      <c r="C32" s="14"/>
      <c r="D32" s="109"/>
      <c r="E32" s="14"/>
    </row>
    <row r="33" spans="1:8">
      <c r="A33" s="159" t="s">
        <v>11</v>
      </c>
      <c r="B33" s="159"/>
      <c r="C33" s="112"/>
      <c r="D33" s="109" t="s">
        <v>12</v>
      </c>
      <c r="E33" s="14">
        <f>SUM(E31:E32)</f>
        <v>87.35</v>
      </c>
      <c r="G33" s="33">
        <v>87.35</v>
      </c>
      <c r="H33" s="34">
        <f>G33-E33</f>
        <v>0</v>
      </c>
    </row>
  </sheetData>
  <mergeCells count="11">
    <mergeCell ref="A28:B28"/>
    <mergeCell ref="C28:E28"/>
    <mergeCell ref="A33:B33"/>
    <mergeCell ref="A20:B20"/>
    <mergeCell ref="C20:E20"/>
    <mergeCell ref="A25:B25"/>
    <mergeCell ref="C12:E12"/>
    <mergeCell ref="A12:B12"/>
    <mergeCell ref="A17:B17"/>
    <mergeCell ref="A9:B9"/>
    <mergeCell ref="A7:E7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22" t="s">
        <v>73</v>
      </c>
      <c r="B2" s="22"/>
      <c r="C2" s="22"/>
      <c r="D2" s="22"/>
      <c r="E2" s="22"/>
      <c r="F2" s="22"/>
      <c r="G2" s="22"/>
    </row>
    <row r="3" spans="1:7">
      <c r="A3" s="24"/>
    </row>
    <row r="4" spans="1:7">
      <c r="A4" s="160" t="s">
        <v>83</v>
      </c>
      <c r="B4" s="160"/>
      <c r="C4" s="173"/>
      <c r="D4" s="173"/>
      <c r="E4" s="173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178" t="s">
        <v>84</v>
      </c>
      <c r="B6" s="178"/>
      <c r="C6" s="182"/>
      <c r="D6" s="182"/>
      <c r="E6" s="182"/>
      <c r="F6" s="182"/>
      <c r="G6" s="182"/>
    </row>
    <row r="7" spans="1:7" ht="46.8">
      <c r="A7" s="32" t="s">
        <v>4</v>
      </c>
      <c r="B7" s="32" t="s">
        <v>48</v>
      </c>
      <c r="C7" s="32" t="s">
        <v>49</v>
      </c>
      <c r="D7" s="32" t="s">
        <v>50</v>
      </c>
      <c r="E7" s="32" t="s">
        <v>97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31"/>
      <c r="D9" s="31"/>
      <c r="E9" s="31"/>
    </row>
    <row r="10" spans="1:7">
      <c r="A10" s="159" t="s">
        <v>11</v>
      </c>
      <c r="B10" s="159"/>
      <c r="C10" s="32" t="s">
        <v>12</v>
      </c>
      <c r="D10" s="32" t="s">
        <v>12</v>
      </c>
      <c r="E10" s="31"/>
    </row>
    <row r="11" spans="1:7">
      <c r="A11" s="47"/>
      <c r="B11" s="47"/>
      <c r="C11" s="47"/>
      <c r="D11" s="47"/>
      <c r="E11" s="29"/>
    </row>
  </sheetData>
  <mergeCells count="5">
    <mergeCell ref="C4:E4"/>
    <mergeCell ref="A4:B4"/>
    <mergeCell ref="A6:B6"/>
    <mergeCell ref="C6:G6"/>
    <mergeCell ref="A10:B10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1"/>
  <sheetViews>
    <sheetView view="pageBreakPreview" zoomScale="70" zoomScaleSheetLayoutView="70" workbookViewId="0">
      <selection activeCell="D21" sqref="D21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47"/>
      <c r="B1" s="47"/>
      <c r="C1" s="47"/>
      <c r="D1" s="47"/>
      <c r="E1" s="29"/>
    </row>
    <row r="2" spans="1:7">
      <c r="A2" s="160" t="s">
        <v>74</v>
      </c>
      <c r="B2" s="160"/>
      <c r="C2" s="160"/>
      <c r="D2" s="160"/>
      <c r="E2" s="160"/>
      <c r="F2" s="160"/>
      <c r="G2" s="160"/>
    </row>
    <row r="3" spans="1:7">
      <c r="A3" s="24"/>
    </row>
    <row r="4" spans="1:7">
      <c r="A4" s="160" t="s">
        <v>83</v>
      </c>
      <c r="B4" s="160"/>
      <c r="C4" s="173"/>
      <c r="D4" s="173"/>
      <c r="E4" s="173"/>
      <c r="F4" s="26"/>
      <c r="G4" s="26"/>
    </row>
    <row r="5" spans="1:7">
      <c r="A5" s="27"/>
      <c r="B5" s="27"/>
      <c r="C5" s="28"/>
      <c r="D5" s="28"/>
      <c r="E5" s="28"/>
      <c r="F5" s="28"/>
      <c r="G5" s="28"/>
    </row>
    <row r="6" spans="1:7">
      <c r="A6" s="178" t="s">
        <v>84</v>
      </c>
      <c r="B6" s="178"/>
      <c r="C6" s="173"/>
      <c r="D6" s="173"/>
      <c r="E6" s="173"/>
      <c r="F6" s="26"/>
      <c r="G6" s="26"/>
    </row>
    <row r="7" spans="1:7" ht="31.2">
      <c r="A7" s="32" t="s">
        <v>4</v>
      </c>
      <c r="B7" s="32" t="s">
        <v>48</v>
      </c>
      <c r="C7" s="32" t="s">
        <v>49</v>
      </c>
      <c r="D7" s="32" t="s">
        <v>54</v>
      </c>
      <c r="E7" s="32" t="s">
        <v>97</v>
      </c>
    </row>
    <row r="8" spans="1:7">
      <c r="A8" s="32">
        <v>1</v>
      </c>
      <c r="B8" s="32">
        <v>2</v>
      </c>
      <c r="C8" s="32">
        <v>3</v>
      </c>
      <c r="D8" s="32">
        <v>4</v>
      </c>
      <c r="E8" s="32">
        <v>5</v>
      </c>
    </row>
    <row r="9" spans="1:7">
      <c r="A9" s="31"/>
      <c r="B9" s="31"/>
      <c r="C9" s="14"/>
      <c r="D9" s="32"/>
      <c r="E9" s="14"/>
    </row>
    <row r="10" spans="1:7">
      <c r="A10" s="159" t="s">
        <v>11</v>
      </c>
      <c r="B10" s="159"/>
      <c r="C10" s="32" t="s">
        <v>12</v>
      </c>
      <c r="D10" s="32" t="s">
        <v>12</v>
      </c>
      <c r="E10" s="14">
        <f>SUM(E9:E9)</f>
        <v>0</v>
      </c>
    </row>
    <row r="11" spans="1:7">
      <c r="A11" s="24"/>
    </row>
  </sheetData>
  <mergeCells count="6">
    <mergeCell ref="A10:B10"/>
    <mergeCell ref="C4:E4"/>
    <mergeCell ref="C6:E6"/>
    <mergeCell ref="A2:G2"/>
    <mergeCell ref="A4:B4"/>
    <mergeCell ref="A6:B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49"/>
  <sheetViews>
    <sheetView view="pageBreakPreview" topLeftCell="A21" zoomScale="70" zoomScaleSheetLayoutView="70" workbookViewId="0">
      <selection activeCell="H2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 ht="45" hidden="1" customHeight="1">
      <c r="A1" s="160" t="s">
        <v>84</v>
      </c>
      <c r="B1" s="160"/>
      <c r="C1" s="179" t="s">
        <v>104</v>
      </c>
      <c r="D1" s="179"/>
      <c r="E1" s="179"/>
      <c r="F1" s="174"/>
      <c r="G1" s="174"/>
    </row>
    <row r="2" spans="1:7" ht="46.8" hidden="1">
      <c r="A2" s="59" t="s">
        <v>4</v>
      </c>
      <c r="B2" s="59" t="s">
        <v>48</v>
      </c>
      <c r="C2" s="59" t="s">
        <v>49</v>
      </c>
      <c r="D2" s="59" t="s">
        <v>50</v>
      </c>
      <c r="E2" s="59" t="s">
        <v>97</v>
      </c>
    </row>
    <row r="3" spans="1:7" hidden="1">
      <c r="A3" s="59">
        <v>1</v>
      </c>
      <c r="B3" s="59">
        <v>2</v>
      </c>
      <c r="C3" s="59">
        <v>3</v>
      </c>
      <c r="D3" s="59">
        <v>4</v>
      </c>
      <c r="E3" s="59">
        <v>5</v>
      </c>
    </row>
    <row r="4" spans="1:7" ht="31.2" hidden="1">
      <c r="A4" s="59">
        <v>1</v>
      </c>
      <c r="B4" s="64" t="s">
        <v>98</v>
      </c>
      <c r="C4" s="14" t="e">
        <f>ROUND(E4/D4,2)</f>
        <v>#DIV/0!</v>
      </c>
      <c r="D4" s="59"/>
      <c r="E4" s="14"/>
    </row>
    <row r="5" spans="1:7" hidden="1">
      <c r="A5" s="180" t="s">
        <v>11</v>
      </c>
      <c r="B5" s="180"/>
      <c r="C5" s="59" t="s">
        <v>12</v>
      </c>
      <c r="D5" s="59" t="s">
        <v>12</v>
      </c>
      <c r="E5" s="14">
        <f>SUM(E4:E4)</f>
        <v>0</v>
      </c>
    </row>
    <row r="6" spans="1:7" hidden="1">
      <c r="A6" s="24"/>
    </row>
    <row r="7" spans="1:7" ht="30" hidden="1" customHeight="1">
      <c r="A7" s="160" t="s">
        <v>84</v>
      </c>
      <c r="B7" s="160"/>
      <c r="C7" s="179" t="s">
        <v>89</v>
      </c>
      <c r="D7" s="179"/>
      <c r="E7" s="179"/>
      <c r="F7" s="174"/>
      <c r="G7" s="174"/>
    </row>
    <row r="8" spans="1:7" ht="78" hidden="1">
      <c r="A8" s="59" t="s">
        <v>4</v>
      </c>
      <c r="B8" s="59" t="s">
        <v>51</v>
      </c>
      <c r="C8" s="59" t="s">
        <v>52</v>
      </c>
      <c r="D8" s="59" t="s">
        <v>53</v>
      </c>
      <c r="E8" s="59" t="s">
        <v>100</v>
      </c>
    </row>
    <row r="9" spans="1:7" hidden="1">
      <c r="A9" s="59">
        <v>1</v>
      </c>
      <c r="B9" s="59">
        <v>2</v>
      </c>
      <c r="C9" s="59">
        <v>3</v>
      </c>
      <c r="D9" s="59">
        <v>4</v>
      </c>
      <c r="E9" s="59">
        <v>5</v>
      </c>
    </row>
    <row r="10" spans="1:7" hidden="1">
      <c r="A10" s="59"/>
      <c r="B10" s="59"/>
      <c r="C10" s="59"/>
      <c r="D10" s="59"/>
      <c r="E10" s="59"/>
    </row>
    <row r="11" spans="1:7" hidden="1">
      <c r="A11" s="59">
        <v>1</v>
      </c>
      <c r="B11" s="30" t="s">
        <v>101</v>
      </c>
      <c r="C11" s="14"/>
      <c r="D11" s="59"/>
      <c r="E11" s="14"/>
    </row>
    <row r="12" spans="1:7" hidden="1">
      <c r="A12" s="159" t="s">
        <v>11</v>
      </c>
      <c r="B12" s="159"/>
      <c r="C12" s="64"/>
      <c r="D12" s="59" t="s">
        <v>12</v>
      </c>
      <c r="E12" s="14">
        <f>SUM(E10:E11)</f>
        <v>0</v>
      </c>
    </row>
    <row r="13" spans="1:7" hidden="1">
      <c r="A13" s="24"/>
    </row>
    <row r="14" spans="1:7" ht="45" hidden="1" customHeight="1">
      <c r="A14" s="160" t="s">
        <v>84</v>
      </c>
      <c r="B14" s="160"/>
      <c r="C14" s="174" t="s">
        <v>104</v>
      </c>
      <c r="D14" s="174"/>
      <c r="E14" s="174"/>
      <c r="F14" s="174"/>
      <c r="G14" s="174"/>
    </row>
    <row r="15" spans="1:7" ht="78" hidden="1">
      <c r="A15" s="59" t="s">
        <v>4</v>
      </c>
      <c r="B15" s="59" t="s">
        <v>51</v>
      </c>
      <c r="C15" s="59" t="s">
        <v>52</v>
      </c>
      <c r="D15" s="59" t="s">
        <v>53</v>
      </c>
      <c r="E15" s="59" t="s">
        <v>100</v>
      </c>
    </row>
    <row r="16" spans="1:7" hidden="1">
      <c r="A16" s="59">
        <v>1</v>
      </c>
      <c r="B16" s="59">
        <v>2</v>
      </c>
      <c r="C16" s="59">
        <v>3</v>
      </c>
      <c r="D16" s="59">
        <v>4</v>
      </c>
      <c r="E16" s="59">
        <v>5</v>
      </c>
    </row>
    <row r="17" spans="1:7" hidden="1">
      <c r="A17" s="59">
        <v>1</v>
      </c>
      <c r="B17" s="30" t="s">
        <v>92</v>
      </c>
      <c r="C17" s="14"/>
      <c r="D17" s="59"/>
      <c r="E17" s="14"/>
    </row>
    <row r="18" spans="1:7" hidden="1">
      <c r="A18" s="59">
        <v>2</v>
      </c>
      <c r="B18" s="64" t="s">
        <v>93</v>
      </c>
      <c r="C18" s="14"/>
      <c r="D18" s="59"/>
      <c r="E18" s="14"/>
    </row>
    <row r="19" spans="1:7" hidden="1">
      <c r="A19" s="159" t="s">
        <v>11</v>
      </c>
      <c r="B19" s="159"/>
      <c r="C19" s="64"/>
      <c r="D19" s="59" t="s">
        <v>12</v>
      </c>
      <c r="E19" s="14">
        <f>SUM(E17:E18)</f>
        <v>0</v>
      </c>
    </row>
    <row r="20" spans="1:7" hidden="1">
      <c r="A20" s="24"/>
      <c r="C20" s="39"/>
      <c r="D20" s="39"/>
      <c r="E20" s="39"/>
      <c r="F20" s="39"/>
      <c r="G20" s="39"/>
    </row>
    <row r="21" spans="1:7">
      <c r="A21" s="24"/>
    </row>
    <row r="22" spans="1:7">
      <c r="A22" s="160" t="s">
        <v>75</v>
      </c>
      <c r="B22" s="160"/>
      <c r="C22" s="160"/>
      <c r="D22" s="160"/>
      <c r="E22" s="160"/>
      <c r="F22" s="160"/>
      <c r="G22" s="160"/>
    </row>
    <row r="23" spans="1:7">
      <c r="A23" s="24"/>
    </row>
    <row r="24" spans="1:7">
      <c r="A24" s="160" t="s">
        <v>83</v>
      </c>
      <c r="B24" s="160"/>
      <c r="C24" s="173" t="s">
        <v>105</v>
      </c>
      <c r="D24" s="173"/>
      <c r="E24" s="173"/>
      <c r="F24" s="173"/>
      <c r="G24" s="26"/>
    </row>
    <row r="25" spans="1:7">
      <c r="A25" s="24"/>
    </row>
    <row r="26" spans="1:7">
      <c r="A26" s="160" t="s">
        <v>55</v>
      </c>
      <c r="B26" s="160"/>
      <c r="C26" s="160"/>
      <c r="D26" s="160"/>
      <c r="E26" s="160"/>
      <c r="F26" s="160"/>
      <c r="G26" s="160"/>
    </row>
    <row r="27" spans="1:7">
      <c r="A27" s="60"/>
      <c r="B27" s="60"/>
      <c r="C27" s="63"/>
      <c r="D27" s="63"/>
      <c r="E27" s="63"/>
      <c r="F27" s="63"/>
      <c r="G27" s="63"/>
    </row>
    <row r="28" spans="1:7">
      <c r="A28" s="60" t="s">
        <v>83</v>
      </c>
      <c r="B28" s="60"/>
      <c r="C28" s="63">
        <v>244</v>
      </c>
      <c r="D28" s="63"/>
      <c r="E28" s="63"/>
      <c r="F28" s="63"/>
      <c r="G28" s="63"/>
    </row>
    <row r="29" spans="1:7" ht="15" customHeight="1">
      <c r="A29" s="178" t="s">
        <v>84</v>
      </c>
      <c r="B29" s="178"/>
      <c r="C29" s="179" t="s">
        <v>85</v>
      </c>
      <c r="D29" s="179"/>
      <c r="E29" s="179"/>
      <c r="F29" s="179"/>
      <c r="G29" s="29"/>
    </row>
    <row r="30" spans="1:7" ht="31.2">
      <c r="A30" s="59" t="s">
        <v>4</v>
      </c>
      <c r="B30" s="59" t="s">
        <v>51</v>
      </c>
      <c r="C30" s="59" t="s">
        <v>56</v>
      </c>
      <c r="D30" s="59" t="s">
        <v>57</v>
      </c>
      <c r="E30" s="59" t="s">
        <v>58</v>
      </c>
      <c r="F30" s="59" t="s">
        <v>9</v>
      </c>
    </row>
    <row r="31" spans="1:7">
      <c r="A31" s="59">
        <v>1</v>
      </c>
      <c r="B31" s="59">
        <v>2</v>
      </c>
      <c r="C31" s="59">
        <v>3</v>
      </c>
      <c r="D31" s="59">
        <v>4</v>
      </c>
      <c r="E31" s="59">
        <v>5</v>
      </c>
      <c r="F31" s="59">
        <v>6</v>
      </c>
    </row>
    <row r="32" spans="1:7">
      <c r="A32" s="59">
        <v>1</v>
      </c>
      <c r="B32" s="64" t="s">
        <v>185</v>
      </c>
      <c r="C32" s="109">
        <v>4</v>
      </c>
      <c r="D32" s="59">
        <v>12</v>
      </c>
      <c r="E32" s="14">
        <f>F32/D32/C32</f>
        <v>161.02500000000001</v>
      </c>
      <c r="F32" s="14">
        <v>7729.2</v>
      </c>
    </row>
    <row r="33" spans="1:9" ht="31.2">
      <c r="A33" s="59">
        <v>2</v>
      </c>
      <c r="B33" s="64" t="s">
        <v>186</v>
      </c>
      <c r="C33" s="59"/>
      <c r="D33" s="59">
        <v>12</v>
      </c>
      <c r="E33" s="14">
        <f>F33/D33</f>
        <v>4351</v>
      </c>
      <c r="F33" s="14">
        <v>52212</v>
      </c>
    </row>
    <row r="34" spans="1:9">
      <c r="A34" s="159" t="s">
        <v>11</v>
      </c>
      <c r="B34" s="159"/>
      <c r="C34" s="59" t="s">
        <v>12</v>
      </c>
      <c r="D34" s="59" t="s">
        <v>12</v>
      </c>
      <c r="E34" s="59" t="s">
        <v>12</v>
      </c>
      <c r="F34" s="14">
        <f>SUM(F32:F33)</f>
        <v>59941.2</v>
      </c>
      <c r="H34" s="33">
        <v>59941.2</v>
      </c>
      <c r="I34" s="34">
        <f>H34-F34</f>
        <v>0</v>
      </c>
    </row>
    <row r="35" spans="1:9">
      <c r="A35" s="24"/>
      <c r="C35" s="39"/>
      <c r="D35" s="39"/>
      <c r="E35" s="39"/>
      <c r="F35" s="39"/>
      <c r="G35" s="39"/>
    </row>
    <row r="36" spans="1:9">
      <c r="A36" s="60" t="s">
        <v>83</v>
      </c>
      <c r="B36" s="60"/>
      <c r="C36" s="63">
        <v>244</v>
      </c>
      <c r="D36" s="63"/>
      <c r="E36" s="63"/>
      <c r="F36" s="63"/>
      <c r="G36" s="63"/>
    </row>
    <row r="37" spans="1:9" ht="30" customHeight="1">
      <c r="A37" s="178" t="s">
        <v>84</v>
      </c>
      <c r="B37" s="178"/>
      <c r="C37" s="174" t="s">
        <v>90</v>
      </c>
      <c r="D37" s="174"/>
      <c r="E37" s="174"/>
      <c r="F37" s="174"/>
      <c r="G37" s="29"/>
    </row>
    <row r="38" spans="1:9" ht="31.2">
      <c r="A38" s="59" t="s">
        <v>4</v>
      </c>
      <c r="B38" s="59" t="s">
        <v>51</v>
      </c>
      <c r="C38" s="59" t="s">
        <v>56</v>
      </c>
      <c r="D38" s="59" t="s">
        <v>57</v>
      </c>
      <c r="E38" s="59" t="s">
        <v>58</v>
      </c>
      <c r="F38" s="59" t="s">
        <v>9</v>
      </c>
    </row>
    <row r="39" spans="1:9">
      <c r="A39" s="59">
        <v>1</v>
      </c>
      <c r="B39" s="59">
        <v>2</v>
      </c>
      <c r="C39" s="59">
        <v>3</v>
      </c>
      <c r="D39" s="59">
        <v>4</v>
      </c>
      <c r="E39" s="59">
        <v>5</v>
      </c>
      <c r="F39" s="59">
        <v>6</v>
      </c>
    </row>
    <row r="40" spans="1:9">
      <c r="A40" s="59">
        <v>1</v>
      </c>
      <c r="B40" s="64" t="s">
        <v>185</v>
      </c>
      <c r="C40" s="59">
        <v>4</v>
      </c>
      <c r="D40" s="59">
        <v>12</v>
      </c>
      <c r="E40" s="14">
        <f>F40/D40/C40</f>
        <v>8.4749999999999996</v>
      </c>
      <c r="F40" s="14">
        <v>406.8</v>
      </c>
    </row>
    <row r="41" spans="1:9">
      <c r="A41" s="59"/>
      <c r="B41" s="64"/>
      <c r="C41" s="59"/>
      <c r="D41" s="59"/>
      <c r="E41" s="14"/>
      <c r="F41" s="14"/>
    </row>
    <row r="42" spans="1:9">
      <c r="A42" s="159" t="s">
        <v>11</v>
      </c>
      <c r="B42" s="159"/>
      <c r="C42" s="59" t="s">
        <v>12</v>
      </c>
      <c r="D42" s="59" t="s">
        <v>12</v>
      </c>
      <c r="E42" s="59" t="s">
        <v>12</v>
      </c>
      <c r="F42" s="14">
        <f>SUM(F40:F41)</f>
        <v>406.8</v>
      </c>
      <c r="H42" s="33">
        <v>406.8</v>
      </c>
      <c r="I42" s="34">
        <f>H42-F42</f>
        <v>0</v>
      </c>
    </row>
    <row r="43" spans="1:9">
      <c r="A43" s="24"/>
    </row>
    <row r="44" spans="1:9" ht="30" hidden="1" customHeight="1">
      <c r="A44" s="178" t="s">
        <v>84</v>
      </c>
      <c r="B44" s="178"/>
      <c r="C44" s="174" t="s">
        <v>89</v>
      </c>
      <c r="D44" s="174"/>
      <c r="E44" s="174"/>
      <c r="F44" s="174"/>
      <c r="G44" s="29"/>
    </row>
    <row r="45" spans="1:9" ht="31.2" hidden="1">
      <c r="A45" s="59" t="s">
        <v>4</v>
      </c>
      <c r="B45" s="59" t="s">
        <v>51</v>
      </c>
      <c r="C45" s="59" t="s">
        <v>56</v>
      </c>
      <c r="D45" s="59" t="s">
        <v>57</v>
      </c>
      <c r="E45" s="59" t="s">
        <v>58</v>
      </c>
      <c r="F45" s="59" t="s">
        <v>9</v>
      </c>
    </row>
    <row r="46" spans="1:9" hidden="1">
      <c r="A46" s="59">
        <v>1</v>
      </c>
      <c r="B46" s="59">
        <v>2</v>
      </c>
      <c r="C46" s="59">
        <v>3</v>
      </c>
      <c r="D46" s="59">
        <v>4</v>
      </c>
      <c r="E46" s="59">
        <v>5</v>
      </c>
      <c r="F46" s="59">
        <v>6</v>
      </c>
    </row>
    <row r="47" spans="1:9" hidden="1">
      <c r="A47" s="59"/>
      <c r="B47" s="64"/>
      <c r="C47" s="59"/>
      <c r="D47" s="59"/>
      <c r="E47" s="14"/>
      <c r="F47" s="14"/>
    </row>
    <row r="48" spans="1:9" hidden="1">
      <c r="A48" s="159" t="s">
        <v>11</v>
      </c>
      <c r="B48" s="159"/>
      <c r="C48" s="59" t="s">
        <v>12</v>
      </c>
      <c r="D48" s="59" t="s">
        <v>12</v>
      </c>
      <c r="E48" s="59" t="s">
        <v>12</v>
      </c>
      <c r="F48" s="14">
        <f>SUM(F47:F47)</f>
        <v>0</v>
      </c>
    </row>
    <row r="49" spans="1:1">
      <c r="A49" s="24"/>
    </row>
  </sheetData>
  <mergeCells count="22">
    <mergeCell ref="A1:B1"/>
    <mergeCell ref="C1:G1"/>
    <mergeCell ref="A5:B5"/>
    <mergeCell ref="A22:G22"/>
    <mergeCell ref="A24:B24"/>
    <mergeCell ref="A26:G26"/>
    <mergeCell ref="A29:B29"/>
    <mergeCell ref="A7:B7"/>
    <mergeCell ref="C7:G7"/>
    <mergeCell ref="A12:B12"/>
    <mergeCell ref="A14:B14"/>
    <mergeCell ref="C14:G14"/>
    <mergeCell ref="A19:B19"/>
    <mergeCell ref="C24:F24"/>
    <mergeCell ref="C29:F29"/>
    <mergeCell ref="C37:F37"/>
    <mergeCell ref="C44:F44"/>
    <mergeCell ref="A48:B48"/>
    <mergeCell ref="A34:B34"/>
    <mergeCell ref="A37:B37"/>
    <mergeCell ref="A42:B42"/>
    <mergeCell ref="A44:B4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70" zoomScaleSheetLayoutView="70" workbookViewId="0">
      <selection sqref="A1:XFD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4.88671875" style="23" hidden="1" customWidth="1"/>
    <col min="9" max="9" width="13.441406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76</v>
      </c>
      <c r="B2" s="160"/>
      <c r="C2" s="160"/>
      <c r="D2" s="160"/>
      <c r="E2" s="160"/>
      <c r="F2" s="160"/>
      <c r="G2" s="160"/>
    </row>
    <row r="3" spans="1:9">
      <c r="A3" s="27"/>
      <c r="B3" s="27"/>
      <c r="C3" s="28"/>
      <c r="D3" s="28"/>
      <c r="E3" s="28"/>
      <c r="F3" s="28"/>
      <c r="G3" s="28"/>
    </row>
    <row r="4" spans="1:9" ht="57.75" customHeight="1">
      <c r="A4" s="178" t="s">
        <v>84</v>
      </c>
      <c r="B4" s="178"/>
      <c r="C4" s="174" t="s">
        <v>90</v>
      </c>
      <c r="D4" s="174"/>
      <c r="E4" s="174"/>
      <c r="F4" s="29"/>
      <c r="G4" s="29"/>
    </row>
    <row r="5" spans="1:9" ht="31.2">
      <c r="A5" s="32" t="s">
        <v>4</v>
      </c>
      <c r="B5" s="32" t="s">
        <v>51</v>
      </c>
      <c r="C5" s="32" t="s">
        <v>59</v>
      </c>
      <c r="D5" s="32" t="s">
        <v>60</v>
      </c>
      <c r="E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</row>
    <row r="7" spans="1:9">
      <c r="A7" s="32">
        <v>1</v>
      </c>
      <c r="B7" s="31" t="s">
        <v>187</v>
      </c>
      <c r="C7" s="32"/>
      <c r="D7" s="14"/>
      <c r="E7" s="14"/>
      <c r="H7" s="33">
        <v>73008</v>
      </c>
      <c r="I7" s="34">
        <f>H7-E9</f>
        <v>73008</v>
      </c>
    </row>
    <row r="8" spans="1:9">
      <c r="A8" s="32">
        <v>2</v>
      </c>
      <c r="B8" s="31"/>
      <c r="C8" s="32"/>
      <c r="D8" s="14"/>
      <c r="E8" s="14"/>
    </row>
    <row r="9" spans="1:9">
      <c r="A9" s="159" t="s">
        <v>11</v>
      </c>
      <c r="B9" s="159"/>
      <c r="C9" s="32" t="s">
        <v>180</v>
      </c>
      <c r="D9" s="14" t="s">
        <v>180</v>
      </c>
      <c r="E9" s="14">
        <f>SUM(E7:E8)</f>
        <v>0</v>
      </c>
    </row>
    <row r="10" spans="1:9">
      <c r="A10" s="24"/>
    </row>
  </sheetData>
  <mergeCells count="4">
    <mergeCell ref="C4:E4"/>
    <mergeCell ref="A2:G2"/>
    <mergeCell ref="A4:B4"/>
    <mergeCell ref="A9:B9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41"/>
  <sheetViews>
    <sheetView view="pageBreakPreview" topLeftCell="A3" zoomScaleSheetLayoutView="100" workbookViewId="0">
      <selection activeCell="G3" sqref="G1:K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4.5546875" style="23" hidden="1" customWidth="1"/>
    <col min="8" max="8" width="19.6640625" style="23" hidden="1" customWidth="1"/>
    <col min="9" max="9" width="13" style="23" hidden="1" customWidth="1"/>
    <col min="10" max="10" width="11.33203125" style="23" hidden="1" customWidth="1"/>
    <col min="11" max="11" width="0" style="23" hidden="1" customWidth="1"/>
    <col min="12" max="16384" width="9.109375" style="23"/>
  </cols>
  <sheetData>
    <row r="1" spans="1:8">
      <c r="A1" s="24"/>
    </row>
    <row r="2" spans="1:8">
      <c r="A2" s="160" t="s">
        <v>77</v>
      </c>
      <c r="B2" s="160"/>
      <c r="C2" s="160"/>
      <c r="D2" s="160"/>
      <c r="E2" s="160"/>
      <c r="F2" s="160"/>
    </row>
    <row r="3" spans="1:8">
      <c r="A3" s="60"/>
      <c r="B3" s="60"/>
      <c r="C3" s="63"/>
      <c r="D3" s="63"/>
      <c r="E3" s="63"/>
      <c r="F3" s="127"/>
    </row>
    <row r="4" spans="1:8" ht="15" customHeight="1">
      <c r="A4" s="178" t="s">
        <v>84</v>
      </c>
      <c r="B4" s="178"/>
      <c r="C4" s="174" t="s">
        <v>85</v>
      </c>
      <c r="D4" s="174"/>
      <c r="E4" s="174"/>
      <c r="F4" s="174"/>
    </row>
    <row r="5" spans="1:8" s="114" customFormat="1" ht="13.2">
      <c r="A5" s="113" t="s">
        <v>133</v>
      </c>
      <c r="B5" s="113" t="s">
        <v>155</v>
      </c>
      <c r="C5" s="113" t="s">
        <v>156</v>
      </c>
      <c r="D5" s="113" t="s">
        <v>157</v>
      </c>
      <c r="E5" s="113" t="s">
        <v>158</v>
      </c>
      <c r="F5" s="129" t="s">
        <v>159</v>
      </c>
    </row>
    <row r="6" spans="1:8" s="114" customFormat="1" ht="13.2">
      <c r="A6" s="115" t="s">
        <v>160</v>
      </c>
      <c r="B6" s="115" t="s">
        <v>161</v>
      </c>
      <c r="C6" s="115" t="s">
        <v>162</v>
      </c>
      <c r="D6" s="115" t="s">
        <v>163</v>
      </c>
      <c r="E6" s="115" t="s">
        <v>164</v>
      </c>
      <c r="F6" s="130" t="s">
        <v>165</v>
      </c>
    </row>
    <row r="7" spans="1:8" s="114" customFormat="1" ht="13.2">
      <c r="A7" s="115"/>
      <c r="B7" s="115"/>
      <c r="C7" s="115" t="s">
        <v>166</v>
      </c>
      <c r="D7" s="115" t="s">
        <v>167</v>
      </c>
      <c r="E7" s="115"/>
      <c r="F7" s="130"/>
    </row>
    <row r="8" spans="1:8" s="114" customFormat="1" ht="13.2">
      <c r="A8" s="116">
        <v>1</v>
      </c>
      <c r="B8" s="116">
        <v>2</v>
      </c>
      <c r="C8" s="116">
        <v>4</v>
      </c>
      <c r="D8" s="116">
        <v>5</v>
      </c>
      <c r="E8" s="116">
        <v>6</v>
      </c>
      <c r="F8" s="131">
        <v>7</v>
      </c>
      <c r="G8" s="117"/>
      <c r="H8" s="117"/>
    </row>
    <row r="9" spans="1:8" s="114" customFormat="1" ht="13.2">
      <c r="A9" s="118">
        <v>1</v>
      </c>
      <c r="B9" s="119" t="s">
        <v>86</v>
      </c>
      <c r="C9" s="120">
        <f>F9/D9</f>
        <v>298.59905227226938</v>
      </c>
      <c r="D9" s="119">
        <v>1270.5359999999998</v>
      </c>
      <c r="E9" s="119"/>
      <c r="F9" s="128">
        <v>379380.8454778</v>
      </c>
      <c r="G9" s="117">
        <v>990420.59</v>
      </c>
      <c r="H9" s="117">
        <f>G9-F9-F10</f>
        <v>0</v>
      </c>
    </row>
    <row r="10" spans="1:8" s="114" customFormat="1" ht="13.2">
      <c r="A10" s="118">
        <v>2</v>
      </c>
      <c r="B10" s="119" t="s">
        <v>87</v>
      </c>
      <c r="C10" s="120">
        <f t="shared" ref="C10:C12" si="0">F10/D10</f>
        <v>75791.372268239851</v>
      </c>
      <c r="D10" s="13">
        <v>8.0621279999999995</v>
      </c>
      <c r="E10" s="13"/>
      <c r="F10" s="128">
        <v>611039.74452219997</v>
      </c>
      <c r="G10" s="117"/>
      <c r="H10" s="117"/>
    </row>
    <row r="11" spans="1:8" s="114" customFormat="1" ht="13.2">
      <c r="A11" s="118">
        <v>4</v>
      </c>
      <c r="B11" s="119" t="s">
        <v>88</v>
      </c>
      <c r="C11" s="120">
        <f t="shared" si="0"/>
        <v>2344.7036436170215</v>
      </c>
      <c r="D11" s="13">
        <v>37.223999999999997</v>
      </c>
      <c r="E11" s="13"/>
      <c r="F11" s="128">
        <v>87279.248430000007</v>
      </c>
      <c r="G11" s="117">
        <v>152579.41</v>
      </c>
      <c r="H11" s="117">
        <f>G11-F11-F12</f>
        <v>0</v>
      </c>
    </row>
    <row r="12" spans="1:8" s="114" customFormat="1" ht="13.2">
      <c r="A12" s="121">
        <v>5</v>
      </c>
      <c r="B12" s="119" t="s">
        <v>102</v>
      </c>
      <c r="C12" s="120">
        <f t="shared" si="0"/>
        <v>107.27595573933156</v>
      </c>
      <c r="D12" s="13">
        <v>608.71199999999999</v>
      </c>
      <c r="E12" s="13"/>
      <c r="F12" s="132">
        <v>65300.161569999997</v>
      </c>
      <c r="G12" s="117"/>
      <c r="H12" s="117"/>
    </row>
    <row r="13" spans="1:8" s="125" customFormat="1" ht="13.2">
      <c r="A13" s="122" t="s">
        <v>11</v>
      </c>
      <c r="B13" s="123"/>
      <c r="C13" s="123"/>
      <c r="D13" s="123"/>
      <c r="E13" s="123"/>
      <c r="F13" s="133">
        <f>SUM(F9:F12)</f>
        <v>1143000</v>
      </c>
      <c r="G13" s="124"/>
      <c r="H13" s="124"/>
    </row>
    <row r="14" spans="1:8" s="114" customFormat="1" ht="13.2">
      <c r="F14" s="134"/>
      <c r="G14" s="117"/>
      <c r="H14" s="117"/>
    </row>
    <row r="15" spans="1:8" s="114" customFormat="1" ht="13.2">
      <c r="F15" s="135"/>
      <c r="G15" s="117"/>
      <c r="H15" s="117"/>
    </row>
    <row r="16" spans="1:8" s="114" customFormat="1" ht="30.75" customHeight="1">
      <c r="A16" s="183" t="s">
        <v>84</v>
      </c>
      <c r="B16" s="183"/>
      <c r="C16" s="184" t="s">
        <v>90</v>
      </c>
      <c r="D16" s="184"/>
      <c r="E16" s="184"/>
      <c r="F16" s="184"/>
      <c r="G16" s="117"/>
      <c r="H16" s="117"/>
    </row>
    <row r="17" spans="1:8" s="114" customFormat="1" ht="13.2">
      <c r="F17" s="135"/>
      <c r="G17" s="117"/>
      <c r="H17" s="117"/>
    </row>
    <row r="18" spans="1:8" s="114" customFormat="1" ht="13.2">
      <c r="A18" s="113" t="s">
        <v>133</v>
      </c>
      <c r="B18" s="113" t="s">
        <v>155</v>
      </c>
      <c r="C18" s="113" t="s">
        <v>156</v>
      </c>
      <c r="D18" s="113" t="s">
        <v>157</v>
      </c>
      <c r="E18" s="113" t="s">
        <v>158</v>
      </c>
      <c r="F18" s="129" t="s">
        <v>159</v>
      </c>
      <c r="G18" s="117"/>
      <c r="H18" s="117"/>
    </row>
    <row r="19" spans="1:8" s="114" customFormat="1" ht="13.2">
      <c r="A19" s="115" t="s">
        <v>160</v>
      </c>
      <c r="B19" s="115" t="s">
        <v>161</v>
      </c>
      <c r="C19" s="115" t="s">
        <v>162</v>
      </c>
      <c r="D19" s="115" t="s">
        <v>163</v>
      </c>
      <c r="E19" s="115" t="s">
        <v>164</v>
      </c>
      <c r="F19" s="130" t="s">
        <v>165</v>
      </c>
      <c r="G19" s="117"/>
      <c r="H19" s="117"/>
    </row>
    <row r="20" spans="1:8" s="114" customFormat="1" ht="13.2">
      <c r="A20" s="115"/>
      <c r="B20" s="115"/>
      <c r="C20" s="115" t="s">
        <v>166</v>
      </c>
      <c r="D20" s="115" t="s">
        <v>167</v>
      </c>
      <c r="E20" s="115"/>
      <c r="F20" s="130"/>
      <c r="G20" s="117"/>
      <c r="H20" s="117"/>
    </row>
    <row r="21" spans="1:8" s="114" customFormat="1" ht="13.2">
      <c r="A21" s="116">
        <v>1</v>
      </c>
      <c r="B21" s="116">
        <v>2</v>
      </c>
      <c r="C21" s="116">
        <v>4</v>
      </c>
      <c r="D21" s="116">
        <v>5</v>
      </c>
      <c r="E21" s="116">
        <v>6</v>
      </c>
      <c r="F21" s="131">
        <v>7</v>
      </c>
      <c r="G21" s="117"/>
      <c r="H21" s="117"/>
    </row>
    <row r="22" spans="1:8" s="114" customFormat="1" ht="13.2">
      <c r="A22" s="118">
        <v>1</v>
      </c>
      <c r="B22" s="119" t="s">
        <v>86</v>
      </c>
      <c r="C22" s="120">
        <f t="shared" ref="C22:C25" si="1">F22/D22</f>
        <v>15.715740007524385</v>
      </c>
      <c r="D22" s="119">
        <v>1270.5359999999998</v>
      </c>
      <c r="E22" s="119"/>
      <c r="F22" s="128">
        <f>4250.0034462+15717.41</f>
        <v>19967.4134462</v>
      </c>
      <c r="G22" s="117">
        <v>52127.4</v>
      </c>
      <c r="H22" s="117">
        <f>G22-F22-F23</f>
        <v>0</v>
      </c>
    </row>
    <row r="23" spans="1:8" s="114" customFormat="1" ht="13.2">
      <c r="A23" s="118">
        <v>2</v>
      </c>
      <c r="B23" s="119" t="s">
        <v>87</v>
      </c>
      <c r="C23" s="120">
        <f t="shared" si="1"/>
        <v>3989.0195930652558</v>
      </c>
      <c r="D23" s="13">
        <v>8.0621279999999995</v>
      </c>
      <c r="E23" s="13"/>
      <c r="F23" s="128">
        <v>32159.986553800001</v>
      </c>
      <c r="G23" s="117"/>
      <c r="H23" s="117"/>
    </row>
    <row r="24" spans="1:8" s="114" customFormat="1" ht="13.2">
      <c r="A24" s="121">
        <v>4</v>
      </c>
      <c r="B24" s="119" t="s">
        <v>88</v>
      </c>
      <c r="C24" s="120">
        <f t="shared" si="1"/>
        <v>115.27060955297658</v>
      </c>
      <c r="D24" s="13">
        <v>37.223999999999997</v>
      </c>
      <c r="E24" s="13"/>
      <c r="F24" s="128">
        <v>4290.8331699999999</v>
      </c>
      <c r="G24" s="117">
        <v>8030.49</v>
      </c>
      <c r="H24" s="117">
        <f>G24-F24-F25</f>
        <v>0</v>
      </c>
    </row>
    <row r="25" spans="1:8" s="114" customFormat="1" ht="13.2">
      <c r="A25" s="121">
        <v>5</v>
      </c>
      <c r="B25" s="119" t="s">
        <v>102</v>
      </c>
      <c r="C25" s="120">
        <f t="shared" si="1"/>
        <v>6.1435569366137033</v>
      </c>
      <c r="D25" s="13">
        <v>608.71199999999999</v>
      </c>
      <c r="E25" s="13"/>
      <c r="F25" s="128">
        <v>3739.6568300000004</v>
      </c>
      <c r="G25" s="117"/>
      <c r="H25" s="117"/>
    </row>
    <row r="26" spans="1:8" s="125" customFormat="1" ht="13.2">
      <c r="A26" s="122" t="s">
        <v>11</v>
      </c>
      <c r="B26" s="123"/>
      <c r="C26" s="123"/>
      <c r="D26" s="123"/>
      <c r="E26" s="123"/>
      <c r="F26" s="133">
        <f>SUM(F22:F25)</f>
        <v>60157.89</v>
      </c>
      <c r="G26" s="124"/>
      <c r="H26" s="124"/>
    </row>
    <row r="27" spans="1:8" s="114" customFormat="1" ht="13.2">
      <c r="F27" s="135"/>
      <c r="G27" s="117"/>
      <c r="H27" s="117"/>
    </row>
    <row r="28" spans="1:8" s="114" customFormat="1" ht="13.2">
      <c r="F28" s="136"/>
      <c r="G28" s="117"/>
      <c r="H28" s="117"/>
    </row>
    <row r="29" spans="1:8" s="114" customFormat="1">
      <c r="A29" s="178" t="s">
        <v>84</v>
      </c>
      <c r="B29" s="178"/>
      <c r="C29" s="178" t="s">
        <v>168</v>
      </c>
      <c r="D29" s="178"/>
      <c r="F29" s="137"/>
      <c r="G29" s="117"/>
      <c r="H29" s="117"/>
    </row>
    <row r="30" spans="1:8" s="114" customFormat="1" ht="13.2">
      <c r="A30" s="113" t="s">
        <v>133</v>
      </c>
      <c r="B30" s="113" t="s">
        <v>155</v>
      </c>
      <c r="C30" s="113" t="s">
        <v>156</v>
      </c>
      <c r="D30" s="113" t="s">
        <v>157</v>
      </c>
      <c r="E30" s="113" t="s">
        <v>158</v>
      </c>
      <c r="F30" s="129" t="s">
        <v>159</v>
      </c>
      <c r="G30" s="117"/>
      <c r="H30" s="117"/>
    </row>
    <row r="31" spans="1:8" s="114" customFormat="1" ht="13.2">
      <c r="A31" s="115" t="s">
        <v>160</v>
      </c>
      <c r="B31" s="115" t="s">
        <v>161</v>
      </c>
      <c r="C31" s="115" t="s">
        <v>162</v>
      </c>
      <c r="D31" s="115" t="s">
        <v>163</v>
      </c>
      <c r="E31" s="115" t="s">
        <v>164</v>
      </c>
      <c r="F31" s="130" t="s">
        <v>165</v>
      </c>
      <c r="G31" s="117"/>
      <c r="H31" s="117"/>
    </row>
    <row r="32" spans="1:8" s="114" customFormat="1" ht="13.2">
      <c r="A32" s="115"/>
      <c r="B32" s="115"/>
      <c r="C32" s="115" t="s">
        <v>166</v>
      </c>
      <c r="D32" s="115" t="s">
        <v>167</v>
      </c>
      <c r="E32" s="115"/>
      <c r="F32" s="130"/>
      <c r="G32" s="117"/>
      <c r="H32" s="117"/>
    </row>
    <row r="33" spans="1:10" s="114" customFormat="1" ht="13.2">
      <c r="A33" s="116">
        <v>1</v>
      </c>
      <c r="B33" s="116">
        <v>2</v>
      </c>
      <c r="C33" s="116">
        <v>4</v>
      </c>
      <c r="D33" s="116">
        <v>5</v>
      </c>
      <c r="E33" s="116">
        <v>6</v>
      </c>
      <c r="F33" s="131">
        <v>7</v>
      </c>
      <c r="G33" s="117"/>
      <c r="H33" s="117"/>
      <c r="J33" s="114" t="s">
        <v>245</v>
      </c>
    </row>
    <row r="34" spans="1:10" s="114" customFormat="1" ht="13.2">
      <c r="A34" s="118">
        <v>1</v>
      </c>
      <c r="B34" s="119" t="s">
        <v>86</v>
      </c>
      <c r="C34" s="120">
        <f t="shared" ref="C34:C37" si="2">F34/D34</f>
        <v>229.08262024846212</v>
      </c>
      <c r="D34" s="119">
        <v>1270.5359999999998</v>
      </c>
      <c r="E34" s="119"/>
      <c r="F34" s="128">
        <v>291057.71600000001</v>
      </c>
      <c r="G34" s="117">
        <v>440034.92</v>
      </c>
      <c r="H34" s="117">
        <f>G34-F34-F35</f>
        <v>0</v>
      </c>
      <c r="I34" s="126"/>
      <c r="J34" s="114">
        <v>73350.69</v>
      </c>
    </row>
    <row r="35" spans="1:10" s="114" customFormat="1" ht="13.2">
      <c r="A35" s="118">
        <v>2</v>
      </c>
      <c r="B35" s="119" t="s">
        <v>87</v>
      </c>
      <c r="C35" s="120">
        <f t="shared" si="2"/>
        <v>18478.64534028733</v>
      </c>
      <c r="D35" s="13">
        <v>8.0621279999999995</v>
      </c>
      <c r="E35" s="13"/>
      <c r="F35" s="128">
        <v>148977.204</v>
      </c>
      <c r="G35" s="117"/>
      <c r="H35" s="117"/>
    </row>
    <row r="36" spans="1:10" s="114" customFormat="1" ht="13.2">
      <c r="A36" s="118">
        <v>4</v>
      </c>
      <c r="B36" s="119" t="s">
        <v>88</v>
      </c>
      <c r="C36" s="120">
        <f t="shared" si="2"/>
        <v>1418.0804964539009</v>
      </c>
      <c r="D36" s="13">
        <v>37.223999999999997</v>
      </c>
      <c r="E36" s="13"/>
      <c r="F36" s="128">
        <v>52786.628400000001</v>
      </c>
      <c r="G36" s="117">
        <v>57376.77</v>
      </c>
      <c r="H36" s="117">
        <f>G36-F36-F37</f>
        <v>0</v>
      </c>
      <c r="I36" s="126"/>
    </row>
    <row r="37" spans="1:10" s="114" customFormat="1" ht="13.2">
      <c r="A37" s="121">
        <v>5</v>
      </c>
      <c r="B37" s="119" t="s">
        <v>102</v>
      </c>
      <c r="C37" s="120">
        <f t="shared" si="2"/>
        <v>7.5407443914363439</v>
      </c>
      <c r="D37" s="13">
        <v>608.71199999999999</v>
      </c>
      <c r="E37" s="13"/>
      <c r="F37" s="128">
        <v>4590.1415999999999</v>
      </c>
      <c r="G37" s="117"/>
      <c r="H37" s="117"/>
    </row>
    <row r="38" spans="1:10" s="125" customFormat="1" ht="13.2">
      <c r="A38" s="122" t="s">
        <v>11</v>
      </c>
      <c r="B38" s="123"/>
      <c r="C38" s="123"/>
      <c r="D38" s="123"/>
      <c r="E38" s="123"/>
      <c r="F38" s="133">
        <f>SUM(F34:F37)</f>
        <v>497411.69</v>
      </c>
      <c r="G38" s="124"/>
      <c r="H38" s="124"/>
    </row>
    <row r="39" spans="1:10">
      <c r="G39" s="33"/>
      <c r="H39" s="33"/>
    </row>
    <row r="40" spans="1:10">
      <c r="G40" s="33"/>
      <c r="H40" s="33"/>
    </row>
    <row r="41" spans="1:10">
      <c r="G41" s="33"/>
      <c r="H41" s="33"/>
    </row>
  </sheetData>
  <mergeCells count="7">
    <mergeCell ref="A29:B29"/>
    <mergeCell ref="C29:D29"/>
    <mergeCell ref="C4:F4"/>
    <mergeCell ref="A2:F2"/>
    <mergeCell ref="A4:B4"/>
    <mergeCell ref="A16:B16"/>
    <mergeCell ref="C16:F1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15"/>
  <sheetViews>
    <sheetView view="pageBreakPreview" zoomScale="70" zoomScaleSheetLayoutView="70" workbookViewId="0">
      <selection activeCell="C10" sqref="C10:E10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  <c r="C1" s="39"/>
      <c r="D1" s="39"/>
      <c r="E1" s="39"/>
      <c r="F1" s="39"/>
      <c r="G1" s="39"/>
    </row>
    <row r="2" spans="1:7">
      <c r="A2" s="160" t="s">
        <v>78</v>
      </c>
      <c r="B2" s="160"/>
      <c r="C2" s="160"/>
      <c r="D2" s="160"/>
      <c r="E2" s="160"/>
      <c r="F2" s="160"/>
      <c r="G2" s="160"/>
    </row>
    <row r="3" spans="1:7">
      <c r="A3" s="60"/>
      <c r="B3" s="60"/>
      <c r="C3" s="63"/>
      <c r="D3" s="63"/>
      <c r="E3" s="63"/>
      <c r="F3" s="63"/>
      <c r="G3" s="63"/>
    </row>
    <row r="4" spans="1:7" ht="54.75" customHeight="1">
      <c r="A4" s="178" t="s">
        <v>84</v>
      </c>
      <c r="B4" s="178"/>
      <c r="C4" s="179" t="s">
        <v>90</v>
      </c>
      <c r="D4" s="179"/>
      <c r="E4" s="179"/>
      <c r="F4" s="29"/>
      <c r="G4" s="29"/>
    </row>
    <row r="5" spans="1:7" ht="46.8">
      <c r="A5" s="59" t="s">
        <v>4</v>
      </c>
      <c r="B5" s="59" t="s">
        <v>48</v>
      </c>
      <c r="C5" s="59" t="s">
        <v>7</v>
      </c>
      <c r="D5" s="59" t="s">
        <v>61</v>
      </c>
      <c r="E5" s="59" t="s">
        <v>62</v>
      </c>
    </row>
    <row r="6" spans="1:7">
      <c r="A6" s="59">
        <v>1</v>
      </c>
      <c r="B6" s="59">
        <v>2</v>
      </c>
      <c r="C6" s="59">
        <v>4</v>
      </c>
      <c r="D6" s="59">
        <v>5</v>
      </c>
      <c r="E6" s="59">
        <v>6</v>
      </c>
    </row>
    <row r="7" spans="1:7">
      <c r="A7" s="59">
        <v>1</v>
      </c>
      <c r="B7" s="73"/>
      <c r="C7" s="59"/>
      <c r="D7" s="14"/>
      <c r="E7" s="14"/>
    </row>
    <row r="8" spans="1:7">
      <c r="A8" s="64" t="s">
        <v>11</v>
      </c>
      <c r="B8" s="64"/>
      <c r="C8" s="59" t="s">
        <v>12</v>
      </c>
      <c r="D8" s="59" t="s">
        <v>12</v>
      </c>
      <c r="E8" s="14">
        <f>SUM(E7)</f>
        <v>0</v>
      </c>
    </row>
    <row r="9" spans="1:7">
      <c r="A9" s="60"/>
      <c r="B9" s="60"/>
      <c r="C9" s="63"/>
      <c r="D9" s="63"/>
      <c r="E9" s="63"/>
      <c r="F9" s="63"/>
      <c r="G9" s="63"/>
    </row>
    <row r="10" spans="1:7" ht="33" customHeight="1">
      <c r="A10" s="178" t="s">
        <v>84</v>
      </c>
      <c r="B10" s="178"/>
      <c r="C10" s="179" t="s">
        <v>168</v>
      </c>
      <c r="D10" s="179"/>
      <c r="E10" s="179"/>
      <c r="F10" s="29"/>
      <c r="G10" s="29"/>
    </row>
    <row r="11" spans="1:7" ht="46.8">
      <c r="A11" s="59" t="s">
        <v>4</v>
      </c>
      <c r="B11" s="59" t="s">
        <v>48</v>
      </c>
      <c r="C11" s="59" t="s">
        <v>7</v>
      </c>
      <c r="D11" s="59" t="s">
        <v>61</v>
      </c>
      <c r="E11" s="59" t="s">
        <v>62</v>
      </c>
    </row>
    <row r="12" spans="1:7">
      <c r="A12" s="59">
        <v>1</v>
      </c>
      <c r="B12" s="59">
        <v>2</v>
      </c>
      <c r="C12" s="59">
        <v>4</v>
      </c>
      <c r="D12" s="59">
        <v>5</v>
      </c>
      <c r="E12" s="59">
        <v>6</v>
      </c>
    </row>
    <row r="13" spans="1:7">
      <c r="A13" s="59">
        <v>1</v>
      </c>
      <c r="B13" s="73"/>
      <c r="C13" s="59"/>
      <c r="D13" s="14"/>
      <c r="E13" s="14"/>
    </row>
    <row r="14" spans="1:7">
      <c r="A14" s="64" t="s">
        <v>11</v>
      </c>
      <c r="B14" s="64"/>
      <c r="C14" s="59" t="s">
        <v>12</v>
      </c>
      <c r="D14" s="59" t="s">
        <v>12</v>
      </c>
      <c r="E14" s="14">
        <f>SUM(E13)</f>
        <v>0</v>
      </c>
    </row>
    <row r="15" spans="1:7">
      <c r="A15" s="24"/>
    </row>
  </sheetData>
  <mergeCells count="5">
    <mergeCell ref="C10:E10"/>
    <mergeCell ref="A2:G2"/>
    <mergeCell ref="A10:B10"/>
    <mergeCell ref="A4:B4"/>
    <mergeCell ref="C4:E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47"/>
  <sheetViews>
    <sheetView view="pageBreakPreview" topLeftCell="A7" zoomScale="70" zoomScaleSheetLayoutView="70" workbookViewId="0">
      <selection activeCell="G7" sqref="G1:I1048576"/>
    </sheetView>
  </sheetViews>
  <sheetFormatPr defaultColWidth="9.109375" defaultRowHeight="15.6"/>
  <cols>
    <col min="1" max="1" width="7.5546875" style="23" customWidth="1"/>
    <col min="2" max="2" width="57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8.109375" style="23" hidden="1" customWidth="1"/>
    <col min="8" max="8" width="16" style="23" hidden="1" customWidth="1"/>
    <col min="9" max="9" width="9.10937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60" t="s">
        <v>79</v>
      </c>
      <c r="B2" s="160"/>
      <c r="C2" s="160"/>
      <c r="D2" s="160"/>
      <c r="E2" s="160"/>
      <c r="F2" s="160"/>
      <c r="G2" s="160"/>
    </row>
    <row r="3" spans="1:8">
      <c r="A3" s="60"/>
      <c r="B3" s="60"/>
      <c r="C3" s="63"/>
      <c r="D3" s="63"/>
      <c r="E3" s="63"/>
      <c r="F3" s="63"/>
      <c r="G3" s="63"/>
    </row>
    <row r="4" spans="1:8" ht="39" customHeight="1">
      <c r="A4" s="178" t="s">
        <v>84</v>
      </c>
      <c r="B4" s="178"/>
      <c r="C4" s="179" t="s">
        <v>85</v>
      </c>
      <c r="D4" s="179"/>
      <c r="E4" s="179"/>
      <c r="F4" s="29"/>
      <c r="G4" s="29"/>
    </row>
    <row r="5" spans="1:8" ht="46.8">
      <c r="A5" s="59" t="s">
        <v>4</v>
      </c>
      <c r="B5" s="59" t="s">
        <v>51</v>
      </c>
      <c r="C5" s="59" t="s">
        <v>63</v>
      </c>
      <c r="D5" s="59" t="s">
        <v>64</v>
      </c>
      <c r="E5" s="59" t="s">
        <v>65</v>
      </c>
    </row>
    <row r="6" spans="1:8">
      <c r="A6" s="59">
        <v>1</v>
      </c>
      <c r="B6" s="59">
        <v>2</v>
      </c>
      <c r="C6" s="59">
        <v>3</v>
      </c>
      <c r="D6" s="59">
        <v>4</v>
      </c>
      <c r="E6" s="59">
        <v>5</v>
      </c>
    </row>
    <row r="7" spans="1:8">
      <c r="A7" s="59">
        <v>1</v>
      </c>
      <c r="B7" s="64" t="s">
        <v>236</v>
      </c>
      <c r="C7" s="64" t="s">
        <v>216</v>
      </c>
      <c r="D7" s="59">
        <v>1</v>
      </c>
      <c r="E7" s="14">
        <v>4173.3100000000004</v>
      </c>
    </row>
    <row r="8" spans="1:8">
      <c r="A8" s="59">
        <f t="shared" ref="A8:A15" si="0">A7+1</f>
        <v>2</v>
      </c>
      <c r="B8" s="64" t="s">
        <v>212</v>
      </c>
      <c r="C8" s="96" t="s">
        <v>216</v>
      </c>
      <c r="D8" s="95">
        <v>1</v>
      </c>
      <c r="E8" s="14">
        <v>25402.84</v>
      </c>
    </row>
    <row r="9" spans="1:8">
      <c r="A9" s="59">
        <f t="shared" si="0"/>
        <v>3</v>
      </c>
      <c r="B9" s="64" t="s">
        <v>213</v>
      </c>
      <c r="C9" s="96" t="s">
        <v>216</v>
      </c>
      <c r="D9" s="95">
        <v>1</v>
      </c>
      <c r="E9" s="14">
        <v>32604</v>
      </c>
    </row>
    <row r="10" spans="1:8">
      <c r="A10" s="59">
        <f t="shared" si="0"/>
        <v>4</v>
      </c>
      <c r="B10" s="64" t="s">
        <v>208</v>
      </c>
      <c r="C10" s="96" t="s">
        <v>216</v>
      </c>
      <c r="D10" s="95">
        <v>1</v>
      </c>
      <c r="E10" s="14">
        <v>6951.76</v>
      </c>
    </row>
    <row r="11" spans="1:8">
      <c r="A11" s="59">
        <f t="shared" si="0"/>
        <v>5</v>
      </c>
      <c r="B11" s="64" t="s">
        <v>237</v>
      </c>
      <c r="C11" s="96" t="s">
        <v>216</v>
      </c>
      <c r="D11" s="95">
        <v>1</v>
      </c>
      <c r="E11" s="14">
        <v>30780</v>
      </c>
    </row>
    <row r="12" spans="1:8">
      <c r="A12" s="59">
        <f t="shared" si="0"/>
        <v>6</v>
      </c>
      <c r="B12" s="64" t="s">
        <v>238</v>
      </c>
      <c r="C12" s="96" t="s">
        <v>216</v>
      </c>
      <c r="D12" s="95">
        <v>1</v>
      </c>
      <c r="E12" s="14">
        <v>5399.27</v>
      </c>
    </row>
    <row r="13" spans="1:8">
      <c r="A13" s="59">
        <f t="shared" si="0"/>
        <v>7</v>
      </c>
      <c r="B13" s="64" t="s">
        <v>210</v>
      </c>
      <c r="C13" s="112" t="s">
        <v>216</v>
      </c>
      <c r="D13" s="109">
        <v>1</v>
      </c>
      <c r="E13" s="14">
        <v>3420</v>
      </c>
      <c r="H13" s="36"/>
    </row>
    <row r="14" spans="1:8">
      <c r="A14" s="59">
        <f t="shared" si="0"/>
        <v>8</v>
      </c>
      <c r="B14" s="64" t="s">
        <v>214</v>
      </c>
      <c r="C14" s="112" t="s">
        <v>216</v>
      </c>
      <c r="D14" s="109">
        <v>1</v>
      </c>
      <c r="E14" s="14">
        <v>4947.6000000000004</v>
      </c>
    </row>
    <row r="15" spans="1:8">
      <c r="A15" s="59">
        <f t="shared" si="0"/>
        <v>9</v>
      </c>
      <c r="B15" s="64"/>
      <c r="C15" s="64"/>
      <c r="D15" s="59"/>
      <c r="E15" s="14"/>
    </row>
    <row r="16" spans="1:8">
      <c r="A16" s="159" t="s">
        <v>11</v>
      </c>
      <c r="B16" s="159"/>
      <c r="C16" s="59" t="s">
        <v>12</v>
      </c>
      <c r="D16" s="59" t="s">
        <v>12</v>
      </c>
      <c r="E16" s="14">
        <f>SUM(E7:E15)</f>
        <v>113678.78000000001</v>
      </c>
      <c r="G16" s="33">
        <v>113678.78</v>
      </c>
      <c r="H16" s="34">
        <f>G16-E16</f>
        <v>0</v>
      </c>
    </row>
    <row r="18" spans="1:8" ht="57.75" customHeight="1">
      <c r="A18" s="178" t="s">
        <v>84</v>
      </c>
      <c r="B18" s="178"/>
      <c r="C18" s="179" t="s">
        <v>90</v>
      </c>
      <c r="D18" s="179"/>
      <c r="E18" s="179"/>
      <c r="F18" s="29"/>
      <c r="G18" s="29"/>
    </row>
    <row r="19" spans="1:8" ht="46.8">
      <c r="A19" s="59" t="s">
        <v>4</v>
      </c>
      <c r="B19" s="59" t="s">
        <v>51</v>
      </c>
      <c r="C19" s="59" t="s">
        <v>63</v>
      </c>
      <c r="D19" s="59" t="s">
        <v>64</v>
      </c>
      <c r="E19" s="59" t="s">
        <v>65</v>
      </c>
    </row>
    <row r="20" spans="1:8">
      <c r="A20" s="59">
        <v>1</v>
      </c>
      <c r="B20" s="59">
        <v>2</v>
      </c>
      <c r="C20" s="59">
        <v>3</v>
      </c>
      <c r="D20" s="59">
        <v>4</v>
      </c>
      <c r="E20" s="59">
        <v>5</v>
      </c>
    </row>
    <row r="21" spans="1:8">
      <c r="A21" s="59">
        <v>1</v>
      </c>
      <c r="B21" s="64" t="s">
        <v>236</v>
      </c>
      <c r="C21" s="96" t="s">
        <v>216</v>
      </c>
      <c r="D21" s="59">
        <v>1</v>
      </c>
      <c r="E21" s="14">
        <v>219.65</v>
      </c>
    </row>
    <row r="22" spans="1:8">
      <c r="A22" s="59">
        <f t="shared" ref="A22:A28" si="1">A21+1</f>
        <v>2</v>
      </c>
      <c r="B22" s="64" t="s">
        <v>212</v>
      </c>
      <c r="C22" s="96" t="s">
        <v>216</v>
      </c>
      <c r="D22" s="95">
        <v>1</v>
      </c>
      <c r="E22" s="14">
        <v>1336.99</v>
      </c>
    </row>
    <row r="23" spans="1:8">
      <c r="A23" s="59">
        <f t="shared" si="1"/>
        <v>3</v>
      </c>
      <c r="B23" s="64" t="s">
        <v>213</v>
      </c>
      <c r="C23" s="96" t="s">
        <v>216</v>
      </c>
      <c r="D23" s="95">
        <v>1</v>
      </c>
      <c r="E23" s="14">
        <v>1716</v>
      </c>
    </row>
    <row r="24" spans="1:8">
      <c r="A24" s="59">
        <f t="shared" si="1"/>
        <v>4</v>
      </c>
      <c r="B24" s="64" t="s">
        <v>208</v>
      </c>
      <c r="C24" s="96" t="s">
        <v>216</v>
      </c>
      <c r="D24" s="95">
        <v>1</v>
      </c>
      <c r="E24" s="14">
        <v>365.88</v>
      </c>
    </row>
    <row r="25" spans="1:8">
      <c r="A25" s="59">
        <f t="shared" si="1"/>
        <v>5</v>
      </c>
      <c r="B25" s="64" t="s">
        <v>237</v>
      </c>
      <c r="C25" s="96" t="s">
        <v>216</v>
      </c>
      <c r="D25" s="95">
        <v>1</v>
      </c>
      <c r="E25" s="14">
        <v>1620</v>
      </c>
    </row>
    <row r="26" spans="1:8">
      <c r="A26" s="59">
        <f t="shared" si="1"/>
        <v>6</v>
      </c>
      <c r="B26" s="64" t="s">
        <v>238</v>
      </c>
      <c r="C26" s="96" t="s">
        <v>216</v>
      </c>
      <c r="D26" s="95">
        <v>1</v>
      </c>
      <c r="E26" s="14">
        <v>284.17</v>
      </c>
    </row>
    <row r="27" spans="1:8">
      <c r="A27" s="59">
        <f t="shared" si="1"/>
        <v>7</v>
      </c>
      <c r="B27" s="64" t="s">
        <v>210</v>
      </c>
      <c r="C27" s="96" t="s">
        <v>216</v>
      </c>
      <c r="D27" s="95">
        <v>1</v>
      </c>
      <c r="E27" s="14">
        <v>180</v>
      </c>
    </row>
    <row r="28" spans="1:8">
      <c r="A28" s="109">
        <f t="shared" si="1"/>
        <v>8</v>
      </c>
      <c r="B28" s="112" t="s">
        <v>214</v>
      </c>
      <c r="C28" s="112"/>
      <c r="D28" s="109"/>
      <c r="E28" s="14">
        <v>260.39999999999998</v>
      </c>
    </row>
    <row r="29" spans="1:8">
      <c r="A29" s="159" t="s">
        <v>11</v>
      </c>
      <c r="B29" s="159"/>
      <c r="C29" s="59" t="s">
        <v>12</v>
      </c>
      <c r="D29" s="59" t="s">
        <v>12</v>
      </c>
      <c r="E29" s="14">
        <f>SUM(E21:E28)</f>
        <v>5983.09</v>
      </c>
      <c r="G29" s="33">
        <v>5983.09</v>
      </c>
      <c r="H29" s="34">
        <f>G29-E29</f>
        <v>0</v>
      </c>
    </row>
    <row r="30" spans="1:8">
      <c r="A30" s="47"/>
      <c r="B30" s="47"/>
      <c r="C30" s="47"/>
      <c r="D30" s="47"/>
      <c r="E30" s="48"/>
      <c r="G30" s="33"/>
      <c r="H30" s="34"/>
    </row>
    <row r="31" spans="1:8">
      <c r="A31" s="178" t="s">
        <v>84</v>
      </c>
      <c r="B31" s="178"/>
      <c r="C31" s="179" t="s">
        <v>168</v>
      </c>
      <c r="D31" s="179"/>
      <c r="E31" s="179"/>
      <c r="F31" s="29"/>
      <c r="G31" s="29"/>
    </row>
    <row r="32" spans="1:8" ht="46.8">
      <c r="A32" s="59" t="s">
        <v>4</v>
      </c>
      <c r="B32" s="59" t="s">
        <v>51</v>
      </c>
      <c r="C32" s="59" t="s">
        <v>63</v>
      </c>
      <c r="D32" s="59" t="s">
        <v>64</v>
      </c>
      <c r="E32" s="59" t="s">
        <v>65</v>
      </c>
    </row>
    <row r="33" spans="1:8">
      <c r="A33" s="59">
        <v>1</v>
      </c>
      <c r="B33" s="59">
        <v>2</v>
      </c>
      <c r="C33" s="59">
        <v>3</v>
      </c>
      <c r="D33" s="59">
        <v>4</v>
      </c>
      <c r="E33" s="59">
        <v>5</v>
      </c>
    </row>
    <row r="34" spans="1:8">
      <c r="A34" s="59">
        <v>1</v>
      </c>
      <c r="B34" s="64" t="s">
        <v>212</v>
      </c>
      <c r="C34" s="96" t="s">
        <v>216</v>
      </c>
      <c r="D34" s="59">
        <v>1</v>
      </c>
      <c r="E34" s="14">
        <v>26739.84</v>
      </c>
    </row>
    <row r="35" spans="1:8">
      <c r="A35" s="59">
        <f>A34+1</f>
        <v>2</v>
      </c>
      <c r="B35" s="64" t="s">
        <v>209</v>
      </c>
      <c r="C35" s="96" t="s">
        <v>216</v>
      </c>
      <c r="D35" s="95">
        <v>1</v>
      </c>
      <c r="E35" s="14">
        <v>23462</v>
      </c>
    </row>
    <row r="36" spans="1:8">
      <c r="A36" s="59">
        <f t="shared" ref="A36:A39" si="2">A35+1</f>
        <v>3</v>
      </c>
      <c r="B36" s="64" t="s">
        <v>211</v>
      </c>
      <c r="C36" s="96" t="s">
        <v>216</v>
      </c>
      <c r="D36" s="95">
        <v>1</v>
      </c>
      <c r="E36" s="14">
        <v>13600</v>
      </c>
    </row>
    <row r="37" spans="1:8">
      <c r="A37" s="59">
        <f t="shared" si="2"/>
        <v>4</v>
      </c>
      <c r="B37" s="64" t="s">
        <v>215</v>
      </c>
      <c r="C37" s="112" t="s">
        <v>216</v>
      </c>
      <c r="D37" s="59">
        <v>1</v>
      </c>
      <c r="E37" s="14">
        <v>12305</v>
      </c>
    </row>
    <row r="38" spans="1:8">
      <c r="A38" s="59">
        <f t="shared" si="2"/>
        <v>5</v>
      </c>
      <c r="B38" s="64" t="s">
        <v>239</v>
      </c>
      <c r="C38" s="112" t="s">
        <v>216</v>
      </c>
      <c r="D38" s="109">
        <v>1</v>
      </c>
      <c r="E38" s="14">
        <v>148476.57</v>
      </c>
    </row>
    <row r="39" spans="1:8">
      <c r="A39" s="59">
        <f t="shared" si="2"/>
        <v>6</v>
      </c>
      <c r="B39" s="64"/>
      <c r="C39" s="64"/>
      <c r="D39" s="59"/>
      <c r="E39" s="14"/>
    </row>
    <row r="40" spans="1:8">
      <c r="A40" s="159" t="s">
        <v>11</v>
      </c>
      <c r="B40" s="159"/>
      <c r="C40" s="59" t="s">
        <v>12</v>
      </c>
      <c r="D40" s="59" t="s">
        <v>12</v>
      </c>
      <c r="E40" s="14">
        <f>SUM(E34:E39)</f>
        <v>224583.41</v>
      </c>
      <c r="G40" s="33">
        <v>224583.41</v>
      </c>
      <c r="H40" s="34">
        <f>G40-E40</f>
        <v>0</v>
      </c>
    </row>
    <row r="42" spans="1:8" ht="69.75" customHeight="1">
      <c r="A42" s="178" t="s">
        <v>84</v>
      </c>
      <c r="B42" s="178"/>
      <c r="C42" s="179" t="s">
        <v>89</v>
      </c>
      <c r="D42" s="179"/>
      <c r="E42" s="179"/>
      <c r="F42" s="29"/>
      <c r="G42" s="29"/>
    </row>
    <row r="43" spans="1:8" ht="46.8">
      <c r="A43" s="59" t="s">
        <v>4</v>
      </c>
      <c r="B43" s="59" t="s">
        <v>51</v>
      </c>
      <c r="C43" s="59" t="s">
        <v>63</v>
      </c>
      <c r="D43" s="59" t="s">
        <v>64</v>
      </c>
      <c r="E43" s="59" t="s">
        <v>65</v>
      </c>
    </row>
    <row r="44" spans="1:8">
      <c r="A44" s="59">
        <v>1</v>
      </c>
      <c r="B44" s="59">
        <v>2</v>
      </c>
      <c r="C44" s="59">
        <v>3</v>
      </c>
      <c r="D44" s="59">
        <v>4</v>
      </c>
      <c r="E44" s="59">
        <v>5</v>
      </c>
    </row>
    <row r="45" spans="1:8">
      <c r="A45" s="59">
        <v>1</v>
      </c>
      <c r="B45" s="64"/>
      <c r="C45" s="64"/>
      <c r="D45" s="59"/>
      <c r="E45" s="14"/>
    </row>
    <row r="46" spans="1:8">
      <c r="A46" s="59"/>
      <c r="B46" s="64"/>
      <c r="C46" s="64"/>
      <c r="D46" s="59"/>
      <c r="E46" s="14"/>
    </row>
    <row r="47" spans="1:8">
      <c r="A47" s="159" t="s">
        <v>11</v>
      </c>
      <c r="B47" s="159"/>
      <c r="C47" s="59" t="s">
        <v>12</v>
      </c>
      <c r="D47" s="59" t="s">
        <v>12</v>
      </c>
      <c r="E47" s="14">
        <f>SUM(E45:E46)</f>
        <v>0</v>
      </c>
      <c r="G47" s="33"/>
      <c r="H47" s="34">
        <f>G47-E47</f>
        <v>0</v>
      </c>
    </row>
  </sheetData>
  <mergeCells count="13">
    <mergeCell ref="A42:B42"/>
    <mergeCell ref="C42:E42"/>
    <mergeCell ref="A47:B47"/>
    <mergeCell ref="A40:B40"/>
    <mergeCell ref="A2:G2"/>
    <mergeCell ref="A4:B4"/>
    <mergeCell ref="A16:B16"/>
    <mergeCell ref="A31:B31"/>
    <mergeCell ref="C4:E4"/>
    <mergeCell ref="A18:B18"/>
    <mergeCell ref="C18:E18"/>
    <mergeCell ref="A29:B29"/>
    <mergeCell ref="C31:E31"/>
  </mergeCells>
  <pageMargins left="0.98425196850393704" right="0.39370078740157483" top="0.39370078740157483" bottom="0.39370078740157483" header="0" footer="0"/>
  <pageSetup paperSize="9" scale="6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="70" zoomScaleSheetLayoutView="70" workbookViewId="0">
      <selection activeCell="F4" sqref="F1:G1048576"/>
    </sheetView>
  </sheetViews>
  <sheetFormatPr defaultColWidth="9.109375" defaultRowHeight="15.6"/>
  <cols>
    <col min="1" max="1" width="7.88671875" style="23" customWidth="1"/>
    <col min="2" max="2" width="43.33203125" style="23" customWidth="1"/>
    <col min="3" max="3" width="24.44140625" style="23" customWidth="1"/>
    <col min="4" max="4" width="22.88671875" style="23" customWidth="1"/>
    <col min="5" max="5" width="16.44140625" style="23" customWidth="1"/>
    <col min="6" max="6" width="19.5546875" style="23" hidden="1" customWidth="1"/>
    <col min="7" max="7" width="18.109375" style="23" hidden="1" customWidth="1"/>
    <col min="8" max="8" width="9.109375" style="23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7">
      <c r="A1" s="24"/>
    </row>
    <row r="2" spans="1:7">
      <c r="A2" s="61" t="s">
        <v>80</v>
      </c>
      <c r="B2" s="61"/>
      <c r="C2" s="61"/>
      <c r="D2" s="61"/>
      <c r="E2" s="61"/>
      <c r="F2" s="61"/>
      <c r="G2" s="61"/>
    </row>
    <row r="3" spans="1:7">
      <c r="A3" s="60"/>
      <c r="B3" s="60"/>
      <c r="C3" s="63"/>
      <c r="D3" s="63"/>
      <c r="E3" s="63"/>
      <c r="F3" s="63"/>
      <c r="G3" s="63"/>
    </row>
    <row r="4" spans="1:7" ht="33.75" customHeight="1">
      <c r="A4" s="178" t="s">
        <v>84</v>
      </c>
      <c r="B4" s="178"/>
      <c r="C4" s="174" t="s">
        <v>85</v>
      </c>
      <c r="D4" s="174"/>
      <c r="E4" s="29"/>
      <c r="F4" s="29"/>
      <c r="G4" s="29"/>
    </row>
    <row r="5" spans="1:7" ht="31.2">
      <c r="A5" s="59" t="s">
        <v>4</v>
      </c>
      <c r="B5" s="59" t="s">
        <v>51</v>
      </c>
      <c r="C5" s="59" t="s">
        <v>66</v>
      </c>
      <c r="D5" s="59" t="s">
        <v>67</v>
      </c>
    </row>
    <row r="6" spans="1:7">
      <c r="A6" s="59">
        <v>1</v>
      </c>
      <c r="B6" s="59">
        <v>2</v>
      </c>
      <c r="C6" s="59">
        <v>3</v>
      </c>
      <c r="D6" s="59">
        <v>4</v>
      </c>
    </row>
    <row r="7" spans="1:7">
      <c r="A7" s="59">
        <v>1</v>
      </c>
      <c r="B7" s="30" t="s">
        <v>217</v>
      </c>
      <c r="C7" s="35">
        <v>1</v>
      </c>
      <c r="D7" s="14">
        <v>18984.170000000002</v>
      </c>
    </row>
    <row r="8" spans="1:7">
      <c r="A8" s="59">
        <v>2</v>
      </c>
      <c r="B8" s="30" t="s">
        <v>218</v>
      </c>
      <c r="C8" s="35">
        <v>1</v>
      </c>
      <c r="D8" s="14">
        <v>11856</v>
      </c>
    </row>
    <row r="9" spans="1:7">
      <c r="A9" s="59">
        <v>3</v>
      </c>
      <c r="B9" s="30" t="s">
        <v>219</v>
      </c>
      <c r="C9" s="35">
        <v>1</v>
      </c>
      <c r="D9" s="14">
        <v>17100</v>
      </c>
      <c r="F9" s="33"/>
    </row>
    <row r="10" spans="1:7">
      <c r="A10" s="59">
        <f t="shared" ref="A10" si="0">A9+1</f>
        <v>4</v>
      </c>
      <c r="B10" s="30" t="s">
        <v>220</v>
      </c>
      <c r="C10" s="35">
        <v>1</v>
      </c>
      <c r="D10" s="14">
        <v>878373.65000000014</v>
      </c>
      <c r="F10" s="33"/>
    </row>
    <row r="11" spans="1:7">
      <c r="A11" s="95"/>
      <c r="B11" s="30" t="s">
        <v>221</v>
      </c>
      <c r="C11" s="35">
        <v>1</v>
      </c>
      <c r="D11" s="14">
        <v>15302.14</v>
      </c>
      <c r="F11" s="33"/>
    </row>
    <row r="12" spans="1:7">
      <c r="A12" s="95"/>
      <c r="B12" s="30"/>
      <c r="C12" s="35"/>
      <c r="D12" s="14"/>
      <c r="F12" s="33"/>
    </row>
    <row r="13" spans="1:7">
      <c r="A13" s="159" t="s">
        <v>11</v>
      </c>
      <c r="B13" s="159"/>
      <c r="C13" s="59" t="s">
        <v>12</v>
      </c>
      <c r="D13" s="14">
        <f>SUM(D7:D12)</f>
        <v>941615.9600000002</v>
      </c>
      <c r="F13" s="33">
        <v>941615.96</v>
      </c>
      <c r="G13" s="34">
        <f>F13-D13</f>
        <v>0</v>
      </c>
    </row>
    <row r="14" spans="1:7">
      <c r="A14" s="24"/>
      <c r="C14" s="39"/>
      <c r="D14" s="39"/>
      <c r="E14" s="39"/>
      <c r="F14" s="49"/>
      <c r="G14" s="39"/>
    </row>
    <row r="15" spans="1:7" ht="66.75" customHeight="1">
      <c r="A15" s="178" t="s">
        <v>84</v>
      </c>
      <c r="B15" s="178"/>
      <c r="C15" s="174" t="s">
        <v>90</v>
      </c>
      <c r="D15" s="174"/>
      <c r="E15" s="29"/>
      <c r="F15" s="50"/>
      <c r="G15" s="29"/>
    </row>
    <row r="16" spans="1:7" ht="31.2">
      <c r="A16" s="59" t="s">
        <v>4</v>
      </c>
      <c r="B16" s="59" t="s">
        <v>51</v>
      </c>
      <c r="C16" s="59" t="s">
        <v>66</v>
      </c>
      <c r="D16" s="59" t="s">
        <v>67</v>
      </c>
      <c r="F16" s="33"/>
    </row>
    <row r="17" spans="1:7">
      <c r="A17" s="59">
        <v>1</v>
      </c>
      <c r="B17" s="59">
        <v>2</v>
      </c>
      <c r="C17" s="59">
        <v>3</v>
      </c>
      <c r="D17" s="59">
        <v>4</v>
      </c>
      <c r="F17" s="33"/>
    </row>
    <row r="18" spans="1:7">
      <c r="A18" s="59">
        <v>1</v>
      </c>
      <c r="B18" s="30" t="s">
        <v>217</v>
      </c>
      <c r="C18" s="35">
        <v>1</v>
      </c>
      <c r="D18" s="14">
        <v>999.17</v>
      </c>
      <c r="F18" s="33"/>
    </row>
    <row r="19" spans="1:7">
      <c r="A19" s="59">
        <f t="shared" ref="A19:A25" si="1">A18+1</f>
        <v>2</v>
      </c>
      <c r="B19" s="30" t="s">
        <v>218</v>
      </c>
      <c r="C19" s="35">
        <v>1</v>
      </c>
      <c r="D19" s="14">
        <v>624</v>
      </c>
      <c r="F19" s="33"/>
      <c r="G19" s="34"/>
    </row>
    <row r="20" spans="1:7">
      <c r="A20" s="59">
        <f t="shared" si="1"/>
        <v>3</v>
      </c>
      <c r="B20" s="30" t="s">
        <v>219</v>
      </c>
      <c r="C20" s="35">
        <v>1</v>
      </c>
      <c r="D20" s="14">
        <v>900</v>
      </c>
      <c r="F20" s="33"/>
    </row>
    <row r="21" spans="1:7">
      <c r="A21" s="59">
        <f t="shared" si="1"/>
        <v>4</v>
      </c>
      <c r="B21" s="30" t="s">
        <v>220</v>
      </c>
      <c r="C21" s="35">
        <v>1</v>
      </c>
      <c r="D21" s="14">
        <v>46230.19</v>
      </c>
      <c r="F21" s="33"/>
    </row>
    <row r="22" spans="1:7">
      <c r="A22" s="59">
        <f t="shared" si="1"/>
        <v>5</v>
      </c>
      <c r="B22" s="30" t="s">
        <v>229</v>
      </c>
      <c r="C22" s="35">
        <v>1</v>
      </c>
      <c r="D22" s="14">
        <v>15000</v>
      </c>
      <c r="F22" s="33"/>
    </row>
    <row r="23" spans="1:7">
      <c r="A23" s="59">
        <f t="shared" si="1"/>
        <v>6</v>
      </c>
      <c r="B23" s="30" t="s">
        <v>230</v>
      </c>
      <c r="C23" s="35">
        <v>1</v>
      </c>
      <c r="D23" s="14">
        <v>28000</v>
      </c>
      <c r="F23" s="33"/>
    </row>
    <row r="24" spans="1:7" ht="31.2">
      <c r="A24" s="109">
        <f t="shared" si="1"/>
        <v>7</v>
      </c>
      <c r="B24" s="30" t="s">
        <v>231</v>
      </c>
      <c r="C24" s="35">
        <v>12</v>
      </c>
      <c r="D24" s="14">
        <v>27285.72</v>
      </c>
      <c r="F24" s="33"/>
    </row>
    <row r="25" spans="1:7">
      <c r="A25" s="109">
        <f t="shared" si="1"/>
        <v>8</v>
      </c>
      <c r="B25" s="30" t="s">
        <v>241</v>
      </c>
      <c r="C25" s="35"/>
      <c r="D25" s="14">
        <v>1915759.62</v>
      </c>
      <c r="F25" s="33"/>
    </row>
    <row r="26" spans="1:7">
      <c r="A26" s="159" t="s">
        <v>11</v>
      </c>
      <c r="B26" s="159"/>
      <c r="C26" s="59" t="s">
        <v>12</v>
      </c>
      <c r="D26" s="14">
        <f>SUM(D18:D25)</f>
        <v>2034798.7000000002</v>
      </c>
      <c r="F26" s="33">
        <v>2034798.7</v>
      </c>
      <c r="G26" s="34">
        <f>F26-D26</f>
        <v>0</v>
      </c>
    </row>
    <row r="27" spans="1:7">
      <c r="F27" s="33"/>
    </row>
    <row r="28" spans="1:7" ht="58.5" hidden="1" customHeight="1">
      <c r="A28" s="173" t="s">
        <v>84</v>
      </c>
      <c r="B28" s="173"/>
      <c r="C28" s="174" t="s">
        <v>90</v>
      </c>
      <c r="D28" s="174"/>
      <c r="E28" s="29"/>
      <c r="F28" s="50"/>
      <c r="G28" s="29"/>
    </row>
    <row r="29" spans="1:7" ht="31.2" hidden="1">
      <c r="A29" s="59" t="s">
        <v>4</v>
      </c>
      <c r="B29" s="59" t="s">
        <v>51</v>
      </c>
      <c r="C29" s="59" t="s">
        <v>66</v>
      </c>
      <c r="D29" s="59" t="s">
        <v>67</v>
      </c>
      <c r="F29" s="51"/>
    </row>
    <row r="30" spans="1:7" hidden="1">
      <c r="A30" s="59">
        <v>1</v>
      </c>
      <c r="B30" s="59">
        <v>2</v>
      </c>
      <c r="C30" s="59">
        <v>3</v>
      </c>
      <c r="D30" s="59">
        <v>4</v>
      </c>
      <c r="F30" s="33"/>
    </row>
    <row r="31" spans="1:7" hidden="1">
      <c r="A31" s="59">
        <v>1</v>
      </c>
      <c r="B31" s="30"/>
      <c r="C31" s="35"/>
      <c r="D31" s="14"/>
      <c r="F31" s="33"/>
    </row>
    <row r="32" spans="1:7" hidden="1">
      <c r="A32" s="59">
        <f>A31+1</f>
        <v>2</v>
      </c>
      <c r="B32" s="30"/>
      <c r="C32" s="35"/>
      <c r="D32" s="14"/>
      <c r="F32" s="33"/>
    </row>
    <row r="33" spans="1:7" hidden="1">
      <c r="A33" s="59">
        <f t="shared" ref="A33" si="2">A32+1</f>
        <v>3</v>
      </c>
      <c r="B33" s="30"/>
      <c r="C33" s="35"/>
      <c r="D33" s="14"/>
      <c r="F33" s="33"/>
    </row>
    <row r="34" spans="1:7" hidden="1">
      <c r="A34" s="185" t="s">
        <v>11</v>
      </c>
      <c r="B34" s="186"/>
      <c r="C34" s="59" t="s">
        <v>12</v>
      </c>
      <c r="D34" s="14">
        <f>SUM(D31:D33)</f>
        <v>0</v>
      </c>
      <c r="F34" s="33"/>
      <c r="G34" s="34">
        <f>F34-D34</f>
        <v>0</v>
      </c>
    </row>
    <row r="35" spans="1:7" hidden="1">
      <c r="F35" s="33"/>
    </row>
    <row r="36" spans="1:7" ht="62.25" hidden="1" customHeight="1">
      <c r="A36" s="178" t="s">
        <v>84</v>
      </c>
      <c r="B36" s="178"/>
      <c r="C36" s="174" t="s">
        <v>89</v>
      </c>
      <c r="D36" s="174"/>
      <c r="E36" s="29"/>
      <c r="F36" s="50"/>
      <c r="G36" s="29"/>
    </row>
    <row r="37" spans="1:7" ht="31.2" hidden="1">
      <c r="A37" s="59" t="s">
        <v>4</v>
      </c>
      <c r="B37" s="59" t="s">
        <v>51</v>
      </c>
      <c r="C37" s="59" t="s">
        <v>66</v>
      </c>
      <c r="D37" s="59" t="s">
        <v>67</v>
      </c>
      <c r="F37" s="33"/>
    </row>
    <row r="38" spans="1:7" hidden="1">
      <c r="A38" s="59">
        <v>1</v>
      </c>
      <c r="B38" s="59">
        <v>2</v>
      </c>
      <c r="C38" s="59">
        <v>3</v>
      </c>
      <c r="D38" s="59">
        <v>4</v>
      </c>
      <c r="F38" s="33"/>
    </row>
    <row r="39" spans="1:7" hidden="1">
      <c r="A39" s="59">
        <v>1</v>
      </c>
      <c r="B39" s="30"/>
      <c r="C39" s="35"/>
      <c r="D39" s="14"/>
      <c r="F39" s="33"/>
    </row>
    <row r="40" spans="1:7" hidden="1">
      <c r="A40" s="59">
        <f>A39+1</f>
        <v>2</v>
      </c>
      <c r="B40" s="30"/>
      <c r="C40" s="35"/>
      <c r="D40" s="14"/>
      <c r="F40" s="33"/>
    </row>
    <row r="41" spans="1:7" hidden="1">
      <c r="A41" s="159" t="s">
        <v>11</v>
      </c>
      <c r="B41" s="159"/>
      <c r="C41" s="59" t="s">
        <v>12</v>
      </c>
      <c r="D41" s="14">
        <f>SUM(D39:D40)</f>
        <v>0</v>
      </c>
      <c r="F41" s="33">
        <v>0</v>
      </c>
      <c r="G41" s="34">
        <f>F41-D41</f>
        <v>0</v>
      </c>
    </row>
    <row r="42" spans="1:7" hidden="1">
      <c r="F42" s="33"/>
    </row>
    <row r="43" spans="1:7">
      <c r="A43" s="178" t="s">
        <v>84</v>
      </c>
      <c r="B43" s="178"/>
      <c r="C43" s="174" t="s">
        <v>168</v>
      </c>
      <c r="D43" s="174"/>
      <c r="E43" s="29"/>
      <c r="F43" s="50"/>
      <c r="G43" s="29"/>
    </row>
    <row r="44" spans="1:7" ht="31.2">
      <c r="A44" s="59" t="s">
        <v>4</v>
      </c>
      <c r="B44" s="59" t="s">
        <v>51</v>
      </c>
      <c r="C44" s="59" t="s">
        <v>66</v>
      </c>
      <c r="D44" s="59" t="s">
        <v>67</v>
      </c>
      <c r="F44" s="33"/>
    </row>
    <row r="45" spans="1:7">
      <c r="A45" s="59">
        <v>1</v>
      </c>
      <c r="B45" s="59">
        <v>2</v>
      </c>
      <c r="C45" s="59">
        <v>3</v>
      </c>
      <c r="D45" s="59">
        <v>4</v>
      </c>
      <c r="F45" s="33"/>
    </row>
    <row r="46" spans="1:7">
      <c r="A46" s="59">
        <v>1</v>
      </c>
      <c r="B46" s="30" t="s">
        <v>222</v>
      </c>
      <c r="C46" s="35">
        <v>1</v>
      </c>
      <c r="D46" s="14">
        <v>41124.1</v>
      </c>
      <c r="F46" s="33"/>
    </row>
    <row r="47" spans="1:7">
      <c r="A47" s="59">
        <f>A46+1</f>
        <v>2</v>
      </c>
      <c r="B47" s="30" t="s">
        <v>223</v>
      </c>
      <c r="C47" s="23">
        <v>1</v>
      </c>
      <c r="D47" s="35">
        <v>16264</v>
      </c>
      <c r="F47" s="33"/>
    </row>
    <row r="48" spans="1:7">
      <c r="A48" s="159" t="s">
        <v>11</v>
      </c>
      <c r="B48" s="159"/>
      <c r="C48" s="59" t="s">
        <v>12</v>
      </c>
      <c r="D48" s="14">
        <f>SUM(D46:D47)</f>
        <v>57388.1</v>
      </c>
      <c r="F48" s="33">
        <v>57388.1</v>
      </c>
      <c r="G48" s="34">
        <f>F48-D48</f>
        <v>0</v>
      </c>
    </row>
    <row r="49" spans="6:6">
      <c r="F49" s="33"/>
    </row>
    <row r="50" spans="6:6">
      <c r="F50" s="33"/>
    </row>
  </sheetData>
  <mergeCells count="15">
    <mergeCell ref="A34:B34"/>
    <mergeCell ref="C36:D36"/>
    <mergeCell ref="A41:B41"/>
    <mergeCell ref="A48:B48"/>
    <mergeCell ref="A43:B43"/>
    <mergeCell ref="C43:D43"/>
    <mergeCell ref="A36:B36"/>
    <mergeCell ref="C28:D28"/>
    <mergeCell ref="A28:B28"/>
    <mergeCell ref="C4:D4"/>
    <mergeCell ref="A13:B13"/>
    <mergeCell ref="A4:B4"/>
    <mergeCell ref="A15:B15"/>
    <mergeCell ref="C15:D15"/>
    <mergeCell ref="A26:B26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7"/>
  <sheetViews>
    <sheetView view="pageBreakPreview" topLeftCell="A13" zoomScale="90" zoomScaleSheetLayoutView="90" workbookViewId="0">
      <selection activeCell="F27" sqref="F27"/>
    </sheetView>
  </sheetViews>
  <sheetFormatPr defaultColWidth="9.109375" defaultRowHeight="18"/>
  <cols>
    <col min="1" max="1" width="16.44140625" style="11" customWidth="1"/>
    <col min="2" max="2" width="28.5546875" style="11" customWidth="1"/>
    <col min="3" max="3" width="23.88671875" style="11" customWidth="1"/>
    <col min="4" max="5" width="16.44140625" style="11" customWidth="1"/>
    <col min="6" max="6" width="15.44140625" style="11" customWidth="1"/>
    <col min="7" max="7" width="30.88671875" style="11" customWidth="1"/>
    <col min="8" max="8" width="18.33203125" style="11" hidden="1" customWidth="1"/>
    <col min="9" max="9" width="15.6640625" style="11" hidden="1" customWidth="1"/>
    <col min="10" max="10" width="11.33203125" style="11" customWidth="1"/>
    <col min="11" max="12" width="9.109375" style="11"/>
    <col min="13" max="13" width="11.33203125" style="11" bestFit="1" customWidth="1"/>
    <col min="14" max="16384" width="9.109375" style="11"/>
  </cols>
  <sheetData>
    <row r="1" spans="1:7" ht="30" customHeight="1">
      <c r="A1" s="16"/>
      <c r="B1" s="16"/>
      <c r="C1" s="16"/>
      <c r="D1" s="16"/>
      <c r="E1" s="16"/>
      <c r="F1" s="16"/>
      <c r="G1" s="16"/>
    </row>
    <row r="2" spans="1:7">
      <c r="A2" s="150" t="s">
        <v>110</v>
      </c>
      <c r="B2" s="150"/>
      <c r="C2" s="150"/>
      <c r="D2" s="150"/>
      <c r="E2" s="150"/>
      <c r="F2" s="151">
        <f>SUM(F3:G12)</f>
        <v>932909.84</v>
      </c>
      <c r="G2" s="151"/>
    </row>
    <row r="3" spans="1:7" ht="61.5" customHeight="1">
      <c r="A3" s="150" t="s">
        <v>127</v>
      </c>
      <c r="B3" s="150"/>
      <c r="C3" s="150"/>
      <c r="D3" s="150"/>
      <c r="E3" s="150"/>
      <c r="F3" s="151">
        <v>740823.17</v>
      </c>
      <c r="G3" s="151"/>
    </row>
    <row r="4" spans="1:7" ht="61.5" hidden="1" customHeight="1">
      <c r="A4" s="150" t="s">
        <v>112</v>
      </c>
      <c r="B4" s="150"/>
      <c r="C4" s="150"/>
      <c r="D4" s="150"/>
      <c r="E4" s="150"/>
      <c r="F4" s="151"/>
      <c r="G4" s="151"/>
    </row>
    <row r="5" spans="1:7" ht="61.5" customHeight="1">
      <c r="A5" s="150" t="s">
        <v>169</v>
      </c>
      <c r="B5" s="150"/>
      <c r="C5" s="150"/>
      <c r="D5" s="150"/>
      <c r="E5" s="150"/>
      <c r="F5" s="151">
        <v>1995</v>
      </c>
      <c r="G5" s="151"/>
    </row>
    <row r="6" spans="1:7" ht="61.5" hidden="1" customHeight="1">
      <c r="A6" s="150" t="s">
        <v>113</v>
      </c>
      <c r="B6" s="150"/>
      <c r="C6" s="150"/>
      <c r="D6" s="150"/>
      <c r="E6" s="150"/>
      <c r="F6" s="151"/>
      <c r="G6" s="151"/>
    </row>
    <row r="7" spans="1:7" ht="61.5" customHeight="1">
      <c r="A7" s="150" t="s">
        <v>170</v>
      </c>
      <c r="B7" s="150"/>
      <c r="C7" s="150"/>
      <c r="D7" s="150"/>
      <c r="E7" s="150"/>
      <c r="F7" s="151">
        <v>87.35</v>
      </c>
      <c r="G7" s="151"/>
    </row>
    <row r="8" spans="1:7" ht="74.25" hidden="1" customHeight="1">
      <c r="A8" s="154" t="s">
        <v>114</v>
      </c>
      <c r="B8" s="155"/>
      <c r="C8" s="155"/>
      <c r="D8" s="155"/>
      <c r="E8" s="156"/>
      <c r="F8" s="152"/>
      <c r="G8" s="153"/>
    </row>
    <row r="9" spans="1:7" ht="113.25" customHeight="1">
      <c r="A9" s="154" t="s">
        <v>197</v>
      </c>
      <c r="B9" s="155"/>
      <c r="C9" s="155"/>
      <c r="D9" s="155"/>
      <c r="E9" s="156"/>
      <c r="F9" s="151">
        <v>66481.31</v>
      </c>
      <c r="G9" s="151"/>
    </row>
    <row r="10" spans="1:7" ht="113.25" customHeight="1">
      <c r="A10" s="154" t="s">
        <v>198</v>
      </c>
      <c r="B10" s="155"/>
      <c r="C10" s="155"/>
      <c r="D10" s="155"/>
      <c r="E10" s="156"/>
      <c r="F10" s="151">
        <v>78816.429999999993</v>
      </c>
      <c r="G10" s="151"/>
    </row>
    <row r="11" spans="1:7" ht="111" customHeight="1">
      <c r="A11" s="154" t="s">
        <v>196</v>
      </c>
      <c r="B11" s="155"/>
      <c r="C11" s="155"/>
      <c r="D11" s="155"/>
      <c r="E11" s="156"/>
      <c r="F11" s="151">
        <v>44706.58</v>
      </c>
      <c r="G11" s="151"/>
    </row>
    <row r="12" spans="1:7" ht="61.5" hidden="1" customHeight="1">
      <c r="A12" s="150" t="s">
        <v>111</v>
      </c>
      <c r="B12" s="150"/>
      <c r="C12" s="150"/>
      <c r="D12" s="150"/>
      <c r="E12" s="150"/>
      <c r="F12" s="151"/>
      <c r="G12" s="151"/>
    </row>
    <row r="13" spans="1:7">
      <c r="A13" s="12"/>
    </row>
    <row r="14" spans="1:7">
      <c r="A14" s="148" t="s">
        <v>1</v>
      </c>
      <c r="B14" s="148"/>
      <c r="C14" s="148"/>
      <c r="D14" s="148"/>
      <c r="E14" s="148"/>
      <c r="F14" s="148"/>
      <c r="G14" s="148"/>
    </row>
    <row r="15" spans="1:7">
      <c r="A15" s="148" t="s">
        <v>2</v>
      </c>
      <c r="B15" s="148"/>
      <c r="C15" s="148"/>
      <c r="D15" s="148"/>
      <c r="E15" s="148"/>
      <c r="F15" s="148"/>
      <c r="G15" s="148"/>
    </row>
    <row r="16" spans="1:7">
      <c r="A16" s="12"/>
    </row>
    <row r="17" spans="1:9">
      <c r="A17" s="149" t="s">
        <v>3</v>
      </c>
      <c r="B17" s="149"/>
      <c r="C17" s="149"/>
      <c r="D17" s="149"/>
      <c r="E17" s="149"/>
      <c r="F17" s="149"/>
      <c r="G17" s="149"/>
    </row>
    <row r="18" spans="1:9">
      <c r="A18" s="12"/>
    </row>
    <row r="21" spans="1:9" s="97" customFormat="1" ht="54">
      <c r="A21" s="103" t="s">
        <v>4</v>
      </c>
      <c r="B21" s="103" t="s">
        <v>5</v>
      </c>
      <c r="C21" s="103" t="s">
        <v>6</v>
      </c>
      <c r="D21" s="103" t="s">
        <v>7</v>
      </c>
      <c r="E21" s="103" t="s">
        <v>8</v>
      </c>
      <c r="F21" s="103" t="s">
        <v>9</v>
      </c>
      <c r="G21" s="103" t="s">
        <v>10</v>
      </c>
    </row>
    <row r="22" spans="1:9" s="97" customFormat="1">
      <c r="A22" s="103">
        <v>1</v>
      </c>
      <c r="B22" s="103">
        <v>2</v>
      </c>
      <c r="C22" s="103">
        <v>3</v>
      </c>
      <c r="D22" s="103">
        <v>4</v>
      </c>
      <c r="E22" s="103">
        <v>5</v>
      </c>
      <c r="F22" s="103">
        <v>6</v>
      </c>
      <c r="G22" s="103">
        <v>7</v>
      </c>
    </row>
    <row r="23" spans="1:9" s="97" customFormat="1" ht="18" customHeight="1">
      <c r="A23" s="106">
        <v>1</v>
      </c>
      <c r="B23" s="105" t="s">
        <v>120</v>
      </c>
      <c r="C23" s="98" t="s">
        <v>121</v>
      </c>
      <c r="D23" s="103">
        <v>12</v>
      </c>
      <c r="E23" s="100">
        <v>7441.46</v>
      </c>
      <c r="F23" s="99">
        <f>E23*D23</f>
        <v>89297.52</v>
      </c>
      <c r="G23" s="105" t="s">
        <v>206</v>
      </c>
    </row>
    <row r="24" spans="1:9" s="97" customFormat="1" ht="18" customHeight="1">
      <c r="A24" s="107"/>
      <c r="B24" s="105" t="s">
        <v>122</v>
      </c>
      <c r="C24" s="98" t="s">
        <v>123</v>
      </c>
      <c r="D24" s="98">
        <v>12</v>
      </c>
      <c r="E24" s="99">
        <v>462.67</v>
      </c>
      <c r="F24" s="99">
        <f>E24*D24</f>
        <v>5552.04</v>
      </c>
      <c r="G24" s="108"/>
      <c r="H24" s="101"/>
    </row>
    <row r="25" spans="1:9" s="97" customFormat="1" ht="36" customHeight="1">
      <c r="A25" s="103">
        <v>2</v>
      </c>
      <c r="B25" s="105" t="s">
        <v>122</v>
      </c>
      <c r="C25" s="98" t="s">
        <v>123</v>
      </c>
      <c r="D25" s="98">
        <v>12</v>
      </c>
      <c r="E25" s="99">
        <v>27649.63</v>
      </c>
      <c r="F25" s="99">
        <f t="shared" ref="F25" si="0">D25*E25</f>
        <v>331795.56</v>
      </c>
      <c r="G25" s="98" t="s">
        <v>207</v>
      </c>
      <c r="H25" s="101"/>
    </row>
    <row r="26" spans="1:9" s="97" customFormat="1" ht="72">
      <c r="A26" s="103">
        <v>3</v>
      </c>
      <c r="B26" s="98" t="s">
        <v>171</v>
      </c>
      <c r="C26" s="98"/>
      <c r="D26" s="98"/>
      <c r="E26" s="99"/>
      <c r="F26" s="99">
        <v>0</v>
      </c>
      <c r="G26" s="98"/>
      <c r="H26" s="101"/>
    </row>
    <row r="27" spans="1:9" s="97" customFormat="1">
      <c r="A27" s="103" t="s">
        <v>11</v>
      </c>
      <c r="B27" s="103"/>
      <c r="C27" s="103" t="s">
        <v>12</v>
      </c>
      <c r="D27" s="103" t="s">
        <v>12</v>
      </c>
      <c r="E27" s="103" t="s">
        <v>12</v>
      </c>
      <c r="F27" s="100">
        <f>SUM(F23:F26)</f>
        <v>426645.12</v>
      </c>
      <c r="G27" s="104"/>
      <c r="H27" s="101">
        <v>426645.12</v>
      </c>
      <c r="I27" s="102">
        <f>H27-F27</f>
        <v>0</v>
      </c>
    </row>
  </sheetData>
  <mergeCells count="25">
    <mergeCell ref="A12:E12"/>
    <mergeCell ref="F12:G12"/>
    <mergeCell ref="A14:G14"/>
    <mergeCell ref="A9:E9"/>
    <mergeCell ref="F9:G9"/>
    <mergeCell ref="A10:E10"/>
    <mergeCell ref="F10:G10"/>
    <mergeCell ref="A11:E11"/>
    <mergeCell ref="F11:G11"/>
    <mergeCell ref="A15:G15"/>
    <mergeCell ref="A17:G17"/>
    <mergeCell ref="A2:E2"/>
    <mergeCell ref="F2:G2"/>
    <mergeCell ref="A3:E3"/>
    <mergeCell ref="F3:G3"/>
    <mergeCell ref="A4:E4"/>
    <mergeCell ref="F4:G4"/>
    <mergeCell ref="A5:E5"/>
    <mergeCell ref="F5:G5"/>
    <mergeCell ref="A6:E6"/>
    <mergeCell ref="F6:G6"/>
    <mergeCell ref="A7:E7"/>
    <mergeCell ref="F7:G7"/>
    <mergeCell ref="F8:G8"/>
    <mergeCell ref="A8:E8"/>
  </mergeCells>
  <pageMargins left="0.98425196850393704" right="0.39370078740157483" top="0.39370078740157483" bottom="0.39370078740157483" header="0" footer="0"/>
  <pageSetup paperSize="9" scale="5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41"/>
  <sheetViews>
    <sheetView view="pageBreakPreview" topLeftCell="A16" zoomScale="78" zoomScaleSheetLayoutView="78" workbookViewId="0">
      <selection activeCell="G1" sqref="G1:I1048576"/>
    </sheetView>
  </sheetViews>
  <sheetFormatPr defaultColWidth="9.109375" defaultRowHeight="15.6"/>
  <cols>
    <col min="1" max="1" width="16.44140625" style="5" customWidth="1"/>
    <col min="2" max="2" width="34.88671875" style="5" customWidth="1"/>
    <col min="3" max="3" width="23.88671875" style="5" customWidth="1"/>
    <col min="4" max="5" width="16.44140625" style="5" customWidth="1"/>
    <col min="6" max="6" width="15.44140625" style="5" customWidth="1"/>
    <col min="7" max="7" width="16.44140625" style="5" hidden="1" customWidth="1"/>
    <col min="8" max="8" width="16.5546875" style="5" hidden="1" customWidth="1"/>
    <col min="9" max="9" width="9.109375" style="10" hidden="1" customWidth="1"/>
    <col min="10" max="10" width="11.33203125" style="5" customWidth="1"/>
    <col min="11" max="12" width="9.109375" style="5"/>
    <col min="13" max="13" width="11.33203125" style="5" bestFit="1" customWidth="1"/>
    <col min="14" max="16384" width="9.109375" style="5"/>
  </cols>
  <sheetData>
    <row r="1" spans="1:9">
      <c r="A1" s="6"/>
    </row>
    <row r="2" spans="1:9" s="23" customFormat="1">
      <c r="A2" s="61" t="s">
        <v>81</v>
      </c>
      <c r="B2" s="61"/>
      <c r="C2" s="61"/>
      <c r="D2" s="61"/>
      <c r="E2" s="61"/>
      <c r="F2" s="61"/>
      <c r="G2" s="61"/>
      <c r="I2" s="52"/>
    </row>
    <row r="3" spans="1:9">
      <c r="A3" s="7"/>
      <c r="B3" s="7"/>
      <c r="C3" s="8"/>
      <c r="D3" s="8"/>
      <c r="E3" s="8"/>
      <c r="F3" s="8"/>
      <c r="G3" s="8"/>
    </row>
    <row r="4" spans="1:9" s="23" customFormat="1" ht="31.5" customHeight="1">
      <c r="A4" s="178" t="s">
        <v>84</v>
      </c>
      <c r="B4" s="178"/>
      <c r="C4" s="174" t="s">
        <v>85</v>
      </c>
      <c r="D4" s="174"/>
      <c r="E4" s="174"/>
      <c r="F4" s="26"/>
      <c r="G4" s="26"/>
      <c r="I4" s="52"/>
    </row>
    <row r="5" spans="1:9" s="23" customFormat="1" ht="31.2">
      <c r="A5" s="59" t="s">
        <v>4</v>
      </c>
      <c r="B5" s="59" t="s">
        <v>51</v>
      </c>
      <c r="C5" s="59" t="s">
        <v>68</v>
      </c>
      <c r="D5" s="59" t="s">
        <v>69</v>
      </c>
      <c r="E5" s="59" t="s">
        <v>9</v>
      </c>
      <c r="I5" s="52"/>
    </row>
    <row r="6" spans="1:9" s="23" customFormat="1">
      <c r="A6" s="59">
        <v>1</v>
      </c>
      <c r="B6" s="59">
        <v>2</v>
      </c>
      <c r="C6" s="59">
        <v>3</v>
      </c>
      <c r="D6" s="59">
        <v>4</v>
      </c>
      <c r="E6" s="59">
        <v>5</v>
      </c>
      <c r="I6" s="52"/>
    </row>
    <row r="7" spans="1:9" s="23" customFormat="1">
      <c r="A7" s="59">
        <v>1</v>
      </c>
      <c r="B7" s="30" t="s">
        <v>188</v>
      </c>
      <c r="C7" s="35"/>
      <c r="D7" s="14"/>
      <c r="E7" s="14">
        <v>1741788</v>
      </c>
      <c r="I7" s="52"/>
    </row>
    <row r="8" spans="1:9" s="23" customFormat="1">
      <c r="A8" s="59">
        <f>A7+1</f>
        <v>2</v>
      </c>
      <c r="B8" s="30"/>
      <c r="C8" s="35"/>
      <c r="D8" s="14"/>
      <c r="E8" s="14"/>
      <c r="I8" s="52"/>
    </row>
    <row r="9" spans="1:9" s="23" customFormat="1">
      <c r="A9" s="159" t="s">
        <v>11</v>
      </c>
      <c r="B9" s="159"/>
      <c r="C9" s="35">
        <f>SUM(C7:C8)</f>
        <v>0</v>
      </c>
      <c r="D9" s="59" t="s">
        <v>12</v>
      </c>
      <c r="E9" s="14">
        <f>SUM(E7:E8)</f>
        <v>1741788</v>
      </c>
      <c r="G9" s="33">
        <v>1741788</v>
      </c>
      <c r="H9" s="36">
        <f>G9-E9</f>
        <v>0</v>
      </c>
      <c r="I9" s="52">
        <v>310</v>
      </c>
    </row>
    <row r="10" spans="1:9">
      <c r="A10" s="9"/>
      <c r="B10" s="9"/>
      <c r="C10" s="9"/>
      <c r="D10" s="9"/>
      <c r="E10" s="9"/>
      <c r="G10" s="4"/>
    </row>
    <row r="11" spans="1:9" s="23" customFormat="1" ht="51" customHeight="1">
      <c r="A11" s="178" t="s">
        <v>84</v>
      </c>
      <c r="B11" s="178"/>
      <c r="C11" s="174" t="s">
        <v>90</v>
      </c>
      <c r="D11" s="174"/>
      <c r="E11" s="174"/>
      <c r="F11" s="26"/>
      <c r="G11" s="26"/>
      <c r="I11" s="52"/>
    </row>
    <row r="12" spans="1:9">
      <c r="G12" s="4"/>
    </row>
    <row r="13" spans="1:9">
      <c r="G13" s="4"/>
    </row>
    <row r="14" spans="1:9" s="23" customFormat="1" ht="31.2">
      <c r="A14" s="59" t="s">
        <v>4</v>
      </c>
      <c r="B14" s="59" t="s">
        <v>51</v>
      </c>
      <c r="C14" s="59" t="s">
        <v>68</v>
      </c>
      <c r="D14" s="59" t="s">
        <v>69</v>
      </c>
      <c r="E14" s="59" t="s">
        <v>9</v>
      </c>
      <c r="G14" s="33"/>
      <c r="I14" s="52"/>
    </row>
    <row r="15" spans="1:9" s="23" customFormat="1">
      <c r="A15" s="59">
        <v>1</v>
      </c>
      <c r="B15" s="59">
        <v>2</v>
      </c>
      <c r="C15" s="59">
        <v>3</v>
      </c>
      <c r="D15" s="59">
        <v>4</v>
      </c>
      <c r="E15" s="59">
        <v>5</v>
      </c>
      <c r="G15" s="33"/>
      <c r="I15" s="52"/>
    </row>
    <row r="16" spans="1:9" s="23" customFormat="1">
      <c r="A16" s="59">
        <v>1</v>
      </c>
      <c r="B16" s="30" t="s">
        <v>232</v>
      </c>
      <c r="C16" s="35"/>
      <c r="E16" s="14">
        <v>2039.13</v>
      </c>
      <c r="G16" s="33"/>
      <c r="I16" s="52"/>
    </row>
    <row r="17" spans="1:9" s="23" customFormat="1">
      <c r="A17" s="59">
        <f>A16+1</f>
        <v>2</v>
      </c>
      <c r="B17" s="30" t="s">
        <v>242</v>
      </c>
      <c r="C17" s="35"/>
      <c r="D17" s="14"/>
      <c r="E17" s="14">
        <v>101852.5</v>
      </c>
      <c r="G17" s="33"/>
      <c r="I17" s="52"/>
    </row>
    <row r="18" spans="1:9" s="23" customFormat="1">
      <c r="A18" s="159" t="s">
        <v>11</v>
      </c>
      <c r="B18" s="159"/>
      <c r="C18" s="35">
        <f>SUM(C16:C17)</f>
        <v>0</v>
      </c>
      <c r="D18" s="59" t="s">
        <v>12</v>
      </c>
      <c r="E18" s="14">
        <f>SUM(E16:E17)</f>
        <v>103891.63</v>
      </c>
      <c r="G18" s="33">
        <v>103891.63</v>
      </c>
      <c r="H18" s="34">
        <f>G18-E18</f>
        <v>0</v>
      </c>
      <c r="I18" s="52">
        <v>346</v>
      </c>
    </row>
    <row r="19" spans="1:9">
      <c r="G19" s="4"/>
    </row>
    <row r="20" spans="1:9">
      <c r="G20" s="4"/>
    </row>
    <row r="21" spans="1:9" s="23" customFormat="1" ht="31.2">
      <c r="A21" s="109" t="s">
        <v>4</v>
      </c>
      <c r="B21" s="109" t="s">
        <v>51</v>
      </c>
      <c r="C21" s="109" t="s">
        <v>68</v>
      </c>
      <c r="D21" s="109" t="s">
        <v>69</v>
      </c>
      <c r="E21" s="109" t="s">
        <v>9</v>
      </c>
      <c r="G21" s="33" t="s">
        <v>243</v>
      </c>
      <c r="I21" s="52"/>
    </row>
    <row r="22" spans="1:9" s="23" customFormat="1">
      <c r="A22" s="109">
        <v>1</v>
      </c>
      <c r="B22" s="109">
        <v>2</v>
      </c>
      <c r="C22" s="109">
        <v>3</v>
      </c>
      <c r="D22" s="109">
        <v>4</v>
      </c>
      <c r="E22" s="109">
        <v>5</v>
      </c>
      <c r="G22" s="33"/>
      <c r="I22" s="52"/>
    </row>
    <row r="23" spans="1:9" s="23" customFormat="1">
      <c r="A23" s="109">
        <v>1</v>
      </c>
      <c r="B23" s="30" t="s">
        <v>242</v>
      </c>
      <c r="C23" s="35"/>
      <c r="E23" s="14">
        <v>10538.81</v>
      </c>
      <c r="G23" s="33"/>
      <c r="I23" s="52"/>
    </row>
    <row r="24" spans="1:9" s="23" customFormat="1">
      <c r="A24" s="109">
        <f>A23+1</f>
        <v>2</v>
      </c>
      <c r="B24" s="30"/>
      <c r="C24" s="35"/>
      <c r="D24" s="14"/>
      <c r="E24" s="14"/>
      <c r="G24" s="33"/>
      <c r="I24" s="52"/>
    </row>
    <row r="25" spans="1:9" s="23" customFormat="1">
      <c r="A25" s="159" t="s">
        <v>11</v>
      </c>
      <c r="B25" s="159"/>
      <c r="C25" s="35">
        <f>SUM(C23:C24)</f>
        <v>0</v>
      </c>
      <c r="D25" s="109" t="s">
        <v>12</v>
      </c>
      <c r="E25" s="14">
        <f>SUM(E23:E24)</f>
        <v>10538.81</v>
      </c>
      <c r="G25" s="33">
        <v>10538.81</v>
      </c>
      <c r="H25" s="34">
        <f>G25-E25</f>
        <v>0</v>
      </c>
      <c r="I25" s="52">
        <v>346</v>
      </c>
    </row>
    <row r="26" spans="1:9">
      <c r="G26" s="4"/>
    </row>
    <row r="27" spans="1:9">
      <c r="G27" s="4"/>
    </row>
    <row r="28" spans="1:9" s="23" customFormat="1" ht="78.75" customHeight="1">
      <c r="A28" s="178" t="s">
        <v>84</v>
      </c>
      <c r="B28" s="178"/>
      <c r="C28" s="174" t="s">
        <v>191</v>
      </c>
      <c r="D28" s="174"/>
      <c r="E28" s="174"/>
      <c r="F28" s="26"/>
      <c r="G28" s="26"/>
      <c r="I28" s="52"/>
    </row>
    <row r="29" spans="1:9" s="23" customFormat="1" ht="31.2">
      <c r="A29" s="59" t="s">
        <v>4</v>
      </c>
      <c r="B29" s="59" t="s">
        <v>51</v>
      </c>
      <c r="C29" s="59" t="s">
        <v>68</v>
      </c>
      <c r="D29" s="59" t="s">
        <v>69</v>
      </c>
      <c r="E29" s="59" t="s">
        <v>9</v>
      </c>
      <c r="G29" s="23" t="s">
        <v>193</v>
      </c>
      <c r="I29" s="52"/>
    </row>
    <row r="30" spans="1:9" s="23" customFormat="1">
      <c r="A30" s="59">
        <v>1</v>
      </c>
      <c r="B30" s="59">
        <v>2</v>
      </c>
      <c r="C30" s="59">
        <v>3</v>
      </c>
      <c r="D30" s="59">
        <v>4</v>
      </c>
      <c r="E30" s="59">
        <v>5</v>
      </c>
      <c r="I30" s="52"/>
    </row>
    <row r="31" spans="1:9" s="23" customFormat="1">
      <c r="A31" s="59">
        <v>1</v>
      </c>
      <c r="B31" s="30" t="s">
        <v>244</v>
      </c>
      <c r="C31" s="35"/>
      <c r="D31" s="14"/>
      <c r="E31" s="14">
        <v>1995</v>
      </c>
      <c r="I31" s="52"/>
    </row>
    <row r="32" spans="1:9" s="23" customFormat="1">
      <c r="A32" s="59">
        <f>A31+1</f>
        <v>2</v>
      </c>
      <c r="B32" s="30"/>
      <c r="C32" s="35"/>
      <c r="D32" s="14"/>
      <c r="E32" s="14"/>
      <c r="I32" s="52"/>
    </row>
    <row r="33" spans="1:9" s="23" customFormat="1">
      <c r="A33" s="159" t="s">
        <v>11</v>
      </c>
      <c r="B33" s="159"/>
      <c r="C33" s="35">
        <f>SUM(C31:C32)</f>
        <v>0</v>
      </c>
      <c r="D33" s="59" t="s">
        <v>12</v>
      </c>
      <c r="E33" s="14">
        <f>SUM(E31:E32)</f>
        <v>1995</v>
      </c>
      <c r="G33" s="33">
        <v>1995</v>
      </c>
      <c r="H33" s="34">
        <f>G33-E33</f>
        <v>0</v>
      </c>
      <c r="I33" s="52">
        <v>346</v>
      </c>
    </row>
    <row r="34" spans="1:9">
      <c r="G34" s="4"/>
    </row>
    <row r="36" spans="1:9" s="23" customFormat="1">
      <c r="A36" s="178" t="s">
        <v>84</v>
      </c>
      <c r="B36" s="178"/>
      <c r="C36" s="179" t="s">
        <v>168</v>
      </c>
      <c r="D36" s="179"/>
      <c r="E36" s="179"/>
      <c r="F36" s="26"/>
      <c r="G36" s="53"/>
      <c r="I36" s="52"/>
    </row>
    <row r="37" spans="1:9" s="23" customFormat="1" ht="31.2">
      <c r="A37" s="59" t="s">
        <v>4</v>
      </c>
      <c r="B37" s="59" t="s">
        <v>51</v>
      </c>
      <c r="C37" s="59" t="s">
        <v>68</v>
      </c>
      <c r="D37" s="59" t="s">
        <v>69</v>
      </c>
      <c r="E37" s="59" t="s">
        <v>9</v>
      </c>
      <c r="G37" s="33"/>
      <c r="I37" s="52"/>
    </row>
    <row r="38" spans="1:9" s="23" customFormat="1">
      <c r="A38" s="59">
        <v>1</v>
      </c>
      <c r="B38" s="59">
        <v>2</v>
      </c>
      <c r="C38" s="59">
        <v>3</v>
      </c>
      <c r="D38" s="59">
        <v>4</v>
      </c>
      <c r="E38" s="59">
        <v>5</v>
      </c>
      <c r="G38" s="33"/>
      <c r="I38" s="52"/>
    </row>
    <row r="39" spans="1:9" s="23" customFormat="1">
      <c r="A39" s="59">
        <v>1</v>
      </c>
      <c r="B39" s="30" t="s">
        <v>181</v>
      </c>
      <c r="C39" s="35"/>
      <c r="D39" s="14"/>
      <c r="E39" s="14">
        <v>293150.18</v>
      </c>
      <c r="G39" s="33"/>
      <c r="I39" s="52"/>
    </row>
    <row r="40" spans="1:9" s="23" customFormat="1">
      <c r="A40" s="59">
        <f>A39+1</f>
        <v>2</v>
      </c>
      <c r="B40" s="30"/>
      <c r="C40" s="35"/>
      <c r="D40" s="14"/>
      <c r="E40" s="14"/>
      <c r="G40" s="33"/>
      <c r="I40" s="52"/>
    </row>
    <row r="41" spans="1:9" s="23" customFormat="1">
      <c r="A41" s="159" t="s">
        <v>11</v>
      </c>
      <c r="B41" s="159"/>
      <c r="C41" s="35">
        <f>SUM(C39:C40)</f>
        <v>0</v>
      </c>
      <c r="D41" s="59" t="s">
        <v>12</v>
      </c>
      <c r="E41" s="14">
        <f>SUM(E39:E40)</f>
        <v>293150.18</v>
      </c>
      <c r="G41" s="33">
        <v>293150.18</v>
      </c>
      <c r="H41" s="34">
        <f>G41-E41</f>
        <v>0</v>
      </c>
      <c r="I41" s="52">
        <v>344</v>
      </c>
    </row>
  </sheetData>
  <mergeCells count="13">
    <mergeCell ref="A18:B18"/>
    <mergeCell ref="A41:B41"/>
    <mergeCell ref="A28:B28"/>
    <mergeCell ref="C4:E4"/>
    <mergeCell ref="A11:B11"/>
    <mergeCell ref="C11:E11"/>
    <mergeCell ref="A9:B9"/>
    <mergeCell ref="A4:B4"/>
    <mergeCell ref="C28:E28"/>
    <mergeCell ref="A33:B33"/>
    <mergeCell ref="A36:B36"/>
    <mergeCell ref="C36:E36"/>
    <mergeCell ref="A25:B25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="70" zoomScaleSheetLayoutView="70" workbookViewId="0">
      <selection activeCell="C8" sqref="C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15" customHeight="1">
      <c r="A2" s="187" t="s">
        <v>103</v>
      </c>
      <c r="B2" s="187"/>
      <c r="C2" s="187"/>
      <c r="D2" s="187"/>
      <c r="E2" s="54"/>
      <c r="F2" s="54"/>
      <c r="G2" s="54"/>
    </row>
    <row r="3" spans="1:7">
      <c r="A3" s="55"/>
      <c r="B3" s="55"/>
      <c r="C3" s="55"/>
      <c r="D3" s="55"/>
      <c r="E3" s="55"/>
      <c r="F3" s="55"/>
      <c r="G3" s="55"/>
    </row>
    <row r="4" spans="1:7">
      <c r="A4" s="160" t="s">
        <v>84</v>
      </c>
      <c r="B4" s="160"/>
      <c r="C4" s="174"/>
      <c r="D4" s="174"/>
      <c r="E4" s="29"/>
      <c r="F4" s="29"/>
      <c r="G4" s="29"/>
    </row>
    <row r="5" spans="1:7" ht="31.2">
      <c r="A5" s="32" t="s">
        <v>4</v>
      </c>
      <c r="B5" s="32" t="s">
        <v>51</v>
      </c>
      <c r="C5" s="32" t="s">
        <v>66</v>
      </c>
      <c r="D5" s="32" t="s">
        <v>67</v>
      </c>
      <c r="E5" s="47"/>
    </row>
    <row r="6" spans="1:7">
      <c r="A6" s="32">
        <v>1</v>
      </c>
      <c r="B6" s="32">
        <v>2</v>
      </c>
      <c r="C6" s="32">
        <v>3</v>
      </c>
      <c r="D6" s="32">
        <v>4</v>
      </c>
      <c r="E6" s="47"/>
    </row>
    <row r="7" spans="1:7" ht="46.8">
      <c r="A7" s="32">
        <v>1</v>
      </c>
      <c r="B7" s="30" t="s">
        <v>190</v>
      </c>
      <c r="C7" s="35"/>
      <c r="D7" s="14"/>
      <c r="E7" s="48"/>
    </row>
    <row r="8" spans="1:7">
      <c r="A8" s="159" t="s">
        <v>11</v>
      </c>
      <c r="B8" s="159"/>
      <c r="C8" s="32" t="s">
        <v>12</v>
      </c>
      <c r="D8" s="14">
        <f>SUM(D7)</f>
        <v>0</v>
      </c>
      <c r="E8" s="47"/>
    </row>
  </sheetData>
  <mergeCells count="4">
    <mergeCell ref="C4:D4"/>
    <mergeCell ref="A2:D2"/>
    <mergeCell ref="A4:B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G8"/>
  <sheetViews>
    <sheetView view="pageBreakPreview" zoomScaleSheetLayoutView="100" workbookViewId="0">
      <selection activeCell="G26" sqref="G2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2" spans="1:7" ht="29.25" customHeight="1">
      <c r="A2" s="187" t="s">
        <v>106</v>
      </c>
      <c r="B2" s="187"/>
      <c r="C2" s="187"/>
      <c r="D2" s="187"/>
      <c r="E2" s="54"/>
      <c r="F2" s="54"/>
      <c r="G2" s="54"/>
    </row>
    <row r="3" spans="1:7">
      <c r="A3" s="55"/>
      <c r="B3" s="55"/>
      <c r="C3" s="55"/>
      <c r="D3" s="55"/>
      <c r="E3" s="55"/>
      <c r="F3" s="55"/>
      <c r="G3" s="55"/>
    </row>
    <row r="4" spans="1:7">
      <c r="A4" s="160" t="s">
        <v>84</v>
      </c>
      <c r="B4" s="160"/>
      <c r="C4" s="174"/>
      <c r="D4" s="174"/>
      <c r="E4" s="29"/>
      <c r="F4" s="29"/>
      <c r="G4" s="29"/>
    </row>
    <row r="5" spans="1:7" ht="31.2">
      <c r="A5" s="32" t="s">
        <v>4</v>
      </c>
      <c r="B5" s="32" t="s">
        <v>51</v>
      </c>
      <c r="C5" s="32" t="s">
        <v>66</v>
      </c>
      <c r="D5" s="32" t="s">
        <v>67</v>
      </c>
      <c r="E5" s="47"/>
    </row>
    <row r="6" spans="1:7">
      <c r="A6" s="32">
        <v>1</v>
      </c>
      <c r="B6" s="32">
        <v>2</v>
      </c>
      <c r="C6" s="32">
        <v>3</v>
      </c>
      <c r="D6" s="32">
        <v>4</v>
      </c>
      <c r="E6" s="47"/>
    </row>
    <row r="7" spans="1:7">
      <c r="A7" s="32">
        <v>1</v>
      </c>
      <c r="B7" s="30"/>
      <c r="C7" s="35"/>
      <c r="D7" s="14"/>
      <c r="E7" s="48"/>
    </row>
    <row r="8" spans="1:7">
      <c r="A8" s="159" t="s">
        <v>11</v>
      </c>
      <c r="B8" s="159"/>
      <c r="C8" s="32" t="s">
        <v>12</v>
      </c>
      <c r="D8" s="14">
        <f>SUM(D7)</f>
        <v>0</v>
      </c>
      <c r="E8" s="47"/>
    </row>
  </sheetData>
  <mergeCells count="4">
    <mergeCell ref="A8:B8"/>
    <mergeCell ref="A2:D2"/>
    <mergeCell ref="C4:D4"/>
    <mergeCell ref="A4:B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view="pageBreakPreview" zoomScale="70" zoomScaleSheetLayoutView="70" workbookViewId="0">
      <selection activeCell="G1" sqref="G1:I1048576"/>
    </sheetView>
  </sheetViews>
  <sheetFormatPr defaultColWidth="9.109375" defaultRowHeight="18"/>
  <cols>
    <col min="1" max="1" width="5" style="11" customWidth="1"/>
    <col min="2" max="2" width="38" style="11" customWidth="1"/>
    <col min="3" max="3" width="31.44140625" style="11" customWidth="1"/>
    <col min="4" max="4" width="31" style="11" customWidth="1"/>
    <col min="5" max="5" width="18.88671875" style="11" customWidth="1"/>
    <col min="6" max="6" width="15.44140625" style="11" customWidth="1"/>
    <col min="7" max="7" width="20.44140625" style="11" hidden="1" customWidth="1"/>
    <col min="8" max="8" width="19.109375" style="11" hidden="1" customWidth="1"/>
    <col min="9" max="9" width="11.33203125" style="11" hidden="1" customWidth="1"/>
    <col min="10" max="11" width="9.109375" style="11" customWidth="1"/>
    <col min="12" max="12" width="11.33203125" style="11" bestFit="1" customWidth="1"/>
    <col min="13" max="16384" width="9.109375" style="11"/>
  </cols>
  <sheetData>
    <row r="1" spans="1:8">
      <c r="A1" s="12"/>
    </row>
    <row r="2" spans="1:8">
      <c r="A2" s="149" t="s">
        <v>13</v>
      </c>
      <c r="B2" s="149"/>
      <c r="C2" s="149"/>
      <c r="D2" s="149"/>
      <c r="E2" s="149"/>
      <c r="F2" s="149"/>
    </row>
    <row r="3" spans="1:8">
      <c r="A3" s="12"/>
    </row>
    <row r="4" spans="1:8">
      <c r="A4" s="12"/>
    </row>
    <row r="5" spans="1:8" ht="36">
      <c r="A5" s="58" t="s">
        <v>4</v>
      </c>
      <c r="B5" s="58" t="s">
        <v>14</v>
      </c>
      <c r="C5" s="58" t="s">
        <v>15</v>
      </c>
      <c r="D5" s="58" t="s">
        <v>16</v>
      </c>
      <c r="E5" s="58" t="s">
        <v>9</v>
      </c>
    </row>
    <row r="6" spans="1:8">
      <c r="A6" s="58">
        <v>1</v>
      </c>
      <c r="B6" s="58">
        <v>2</v>
      </c>
      <c r="C6" s="58">
        <v>3</v>
      </c>
      <c r="D6" s="58">
        <v>4</v>
      </c>
      <c r="E6" s="58">
        <v>5</v>
      </c>
    </row>
    <row r="7" spans="1:8">
      <c r="A7" s="58">
        <v>1</v>
      </c>
      <c r="B7" s="57"/>
      <c r="C7" s="57"/>
      <c r="D7" s="58"/>
      <c r="E7" s="56"/>
      <c r="H7" s="19">
        <f>G7-E7</f>
        <v>0</v>
      </c>
    </row>
    <row r="8" spans="1:8">
      <c r="A8" s="58">
        <v>2</v>
      </c>
      <c r="B8" s="57"/>
      <c r="C8" s="57"/>
      <c r="D8" s="58"/>
      <c r="E8" s="56"/>
      <c r="H8" s="19">
        <f>G8-E8</f>
        <v>0</v>
      </c>
    </row>
    <row r="9" spans="1:8">
      <c r="A9" s="67">
        <v>3</v>
      </c>
      <c r="B9" s="94"/>
      <c r="C9" s="57"/>
      <c r="D9" s="58"/>
      <c r="E9" s="56"/>
    </row>
    <row r="10" spans="1:8">
      <c r="A10" s="157" t="s">
        <v>11</v>
      </c>
      <c r="B10" s="157"/>
      <c r="C10" s="58" t="s">
        <v>12</v>
      </c>
      <c r="D10" s="58" t="s">
        <v>12</v>
      </c>
      <c r="E10" s="56">
        <f>SUM(E7:E9)</f>
        <v>0</v>
      </c>
      <c r="G10" s="17"/>
      <c r="H10" s="18">
        <f>G10-E10</f>
        <v>0</v>
      </c>
    </row>
    <row r="11" spans="1:8">
      <c r="A11" s="20"/>
      <c r="B11" s="20"/>
      <c r="C11" s="20"/>
      <c r="D11" s="20"/>
      <c r="E11" s="21"/>
    </row>
    <row r="12" spans="1:8">
      <c r="A12" s="20"/>
      <c r="B12" s="20"/>
      <c r="C12" s="20"/>
      <c r="D12" s="20"/>
      <c r="E12" s="21"/>
    </row>
    <row r="13" spans="1:8" hidden="1">
      <c r="A13" s="158" t="s">
        <v>17</v>
      </c>
      <c r="B13" s="158"/>
      <c r="C13" s="158"/>
      <c r="D13" s="158"/>
      <c r="E13" s="158"/>
    </row>
    <row r="14" spans="1:8" hidden="1">
      <c r="A14" s="12"/>
    </row>
    <row r="15" spans="1:8" hidden="1"/>
    <row r="16" spans="1:8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</sheetData>
  <mergeCells count="3">
    <mergeCell ref="A2:F2"/>
    <mergeCell ref="A10:B10"/>
    <mergeCell ref="A13:E13"/>
  </mergeCells>
  <pageMargins left="0.98425196850393704" right="0.39370078740157483" top="0.39370078740157483" bottom="0.39370078740157483" header="0" footer="0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view="pageBreakPreview" zoomScale="70" zoomScaleSheetLayoutView="70" workbookViewId="0">
      <selection activeCell="G24" sqref="G24"/>
    </sheetView>
  </sheetViews>
  <sheetFormatPr defaultColWidth="9.109375" defaultRowHeight="15.6"/>
  <cols>
    <col min="1" max="1" width="6" style="23" customWidth="1"/>
    <col min="2" max="2" width="89.44140625" style="23" customWidth="1"/>
    <col min="3" max="3" width="23.88671875" style="23" customWidth="1"/>
    <col min="4" max="5" width="16.44140625" style="23" customWidth="1"/>
    <col min="6" max="6" width="21.33203125" style="23" customWidth="1"/>
    <col min="7" max="7" width="16.44140625" style="23" customWidth="1"/>
    <col min="8" max="9" width="19.33203125" style="23" hidden="1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18</v>
      </c>
      <c r="B2" s="160"/>
      <c r="C2" s="160"/>
      <c r="D2" s="160"/>
      <c r="E2" s="160"/>
      <c r="F2" s="160"/>
      <c r="G2" s="160"/>
    </row>
    <row r="3" spans="1:9">
      <c r="A3" s="24"/>
    </row>
    <row r="4" spans="1:9" ht="70.5" customHeight="1">
      <c r="A4" s="59" t="s">
        <v>4</v>
      </c>
      <c r="B4" s="59" t="s">
        <v>19</v>
      </c>
      <c r="C4" s="59" t="s">
        <v>6</v>
      </c>
      <c r="D4" s="59" t="s">
        <v>20</v>
      </c>
      <c r="E4" s="59" t="s">
        <v>21</v>
      </c>
      <c r="F4" s="59" t="s">
        <v>9</v>
      </c>
    </row>
    <row r="5" spans="1:9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</row>
    <row r="6" spans="1:9">
      <c r="A6" s="59">
        <v>1</v>
      </c>
      <c r="B6" s="159" t="s">
        <v>22</v>
      </c>
      <c r="C6" s="159"/>
      <c r="D6" s="159"/>
      <c r="E6" s="159"/>
      <c r="F6" s="159"/>
    </row>
    <row r="7" spans="1:9" ht="46.8">
      <c r="A7" s="35">
        <v>1</v>
      </c>
      <c r="B7" s="142" t="s">
        <v>199</v>
      </c>
      <c r="C7" s="59" t="s">
        <v>91</v>
      </c>
      <c r="D7" s="143">
        <v>210</v>
      </c>
      <c r="E7" s="143">
        <v>74747.53</v>
      </c>
      <c r="F7" s="143">
        <v>15696981.299999999</v>
      </c>
      <c r="I7" s="36"/>
    </row>
    <row r="8" spans="1:9" ht="46.8">
      <c r="A8" s="35">
        <v>2</v>
      </c>
      <c r="B8" s="142" t="s">
        <v>246</v>
      </c>
      <c r="C8" s="59" t="s">
        <v>91</v>
      </c>
      <c r="D8" s="143">
        <v>303</v>
      </c>
      <c r="E8" s="143">
        <v>72528.88</v>
      </c>
      <c r="F8" s="143">
        <v>21976250.640000001</v>
      </c>
      <c r="I8" s="36"/>
    </row>
    <row r="9" spans="1:9" ht="62.4">
      <c r="A9" s="35">
        <v>3</v>
      </c>
      <c r="B9" s="142" t="s">
        <v>247</v>
      </c>
      <c r="C9" s="59" t="s">
        <v>91</v>
      </c>
      <c r="D9" s="143">
        <v>4</v>
      </c>
      <c r="E9" s="143">
        <v>78923.47</v>
      </c>
      <c r="F9" s="143">
        <v>315693.88</v>
      </c>
      <c r="H9" s="36"/>
      <c r="I9" s="36"/>
    </row>
    <row r="10" spans="1:9" ht="46.8">
      <c r="A10" s="35">
        <v>4</v>
      </c>
      <c r="B10" s="142" t="s">
        <v>248</v>
      </c>
      <c r="C10" s="59" t="s">
        <v>91</v>
      </c>
      <c r="D10" s="143">
        <v>19</v>
      </c>
      <c r="E10" s="143">
        <v>75948.960000000006</v>
      </c>
      <c r="F10" s="143">
        <v>1443030.2400000002</v>
      </c>
      <c r="H10" s="36"/>
      <c r="I10" s="36"/>
    </row>
    <row r="11" spans="1:9" ht="62.4">
      <c r="A11" s="35">
        <v>5</v>
      </c>
      <c r="B11" s="142" t="s">
        <v>200</v>
      </c>
      <c r="C11" s="59" t="s">
        <v>91</v>
      </c>
      <c r="D11" s="143">
        <v>22</v>
      </c>
      <c r="E11" s="143">
        <v>81257.91</v>
      </c>
      <c r="F11" s="143">
        <v>1787674.02</v>
      </c>
      <c r="H11" s="36"/>
      <c r="I11" s="36"/>
    </row>
    <row r="12" spans="1:9" ht="62.4">
      <c r="A12" s="35">
        <v>6</v>
      </c>
      <c r="B12" s="142" t="s">
        <v>172</v>
      </c>
      <c r="C12" s="59" t="s">
        <v>91</v>
      </c>
      <c r="D12" s="143">
        <v>1</v>
      </c>
      <c r="E12" s="143">
        <v>89393.85</v>
      </c>
      <c r="F12" s="143">
        <v>89393.86</v>
      </c>
      <c r="H12" s="36"/>
      <c r="I12" s="36"/>
    </row>
    <row r="13" spans="1:9" ht="30" customHeight="1">
      <c r="A13" s="35">
        <v>7</v>
      </c>
      <c r="B13" s="30" t="s">
        <v>126</v>
      </c>
      <c r="C13" s="59"/>
      <c r="D13" s="14"/>
      <c r="E13" s="14"/>
      <c r="F13" s="14">
        <f>'3'!E17</f>
        <v>2588976.0599999996</v>
      </c>
    </row>
    <row r="14" spans="1:9" ht="30" hidden="1" customHeight="1">
      <c r="A14" s="35">
        <v>8</v>
      </c>
      <c r="B14" s="30" t="s">
        <v>189</v>
      </c>
      <c r="C14" s="59"/>
      <c r="D14" s="14"/>
      <c r="E14" s="14"/>
      <c r="F14" s="14"/>
      <c r="H14" s="33"/>
      <c r="I14" s="33">
        <f>H14-F14</f>
        <v>0</v>
      </c>
    </row>
    <row r="15" spans="1:9">
      <c r="A15" s="159" t="s">
        <v>11</v>
      </c>
      <c r="B15" s="159"/>
      <c r="C15" s="59" t="s">
        <v>12</v>
      </c>
      <c r="D15" s="59" t="s">
        <v>12</v>
      </c>
      <c r="E15" s="59" t="s">
        <v>12</v>
      </c>
      <c r="F15" s="14">
        <f>SUM(F7:F14)</f>
        <v>43898000.000000007</v>
      </c>
      <c r="H15" s="33"/>
      <c r="I15" s="34" t="e">
        <f>H15-F7-F8-F9-F10-F11-F12-#REF!-F13</f>
        <v>#REF!</v>
      </c>
    </row>
    <row r="16" spans="1:9">
      <c r="A16" s="59">
        <v>2</v>
      </c>
      <c r="B16" s="159" t="s">
        <v>23</v>
      </c>
      <c r="C16" s="159"/>
      <c r="D16" s="159"/>
      <c r="E16" s="159"/>
      <c r="F16" s="159"/>
    </row>
    <row r="17" spans="1:8">
      <c r="A17" s="37"/>
      <c r="B17" s="64"/>
      <c r="C17" s="64"/>
      <c r="D17" s="64"/>
      <c r="E17" s="64"/>
      <c r="F17" s="14"/>
      <c r="H17" s="34"/>
    </row>
    <row r="18" spans="1:8">
      <c r="A18" s="159" t="s">
        <v>11</v>
      </c>
      <c r="B18" s="159"/>
      <c r="C18" s="59" t="s">
        <v>12</v>
      </c>
      <c r="D18" s="59" t="s">
        <v>12</v>
      </c>
      <c r="E18" s="59" t="s">
        <v>12</v>
      </c>
      <c r="F18" s="64"/>
    </row>
    <row r="19" spans="1:8">
      <c r="A19" s="38"/>
      <c r="B19" s="39"/>
      <c r="C19" s="39"/>
      <c r="D19" s="39"/>
      <c r="E19" s="39"/>
      <c r="F19" s="39"/>
    </row>
  </sheetData>
  <mergeCells count="5">
    <mergeCell ref="B16:F16"/>
    <mergeCell ref="A18:B18"/>
    <mergeCell ref="A2:G2"/>
    <mergeCell ref="B6:F6"/>
    <mergeCell ref="A15:B15"/>
  </mergeCells>
  <pageMargins left="0.98425196850393704" right="0.39370078740157483" top="0.39370078740157483" bottom="0.39370078740157483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70" zoomScaleSheetLayoutView="70" workbookViewId="0">
      <selection activeCell="D34" sqref="D34"/>
    </sheetView>
  </sheetViews>
  <sheetFormatPr defaultColWidth="9.109375" defaultRowHeight="15.6"/>
  <cols>
    <col min="1" max="1" width="16.44140625" style="23" customWidth="1"/>
    <col min="2" max="2" width="37.109375" style="23" customWidth="1"/>
    <col min="3" max="3" width="31" style="23" customWidth="1"/>
    <col min="4" max="5" width="16.44140625" style="23" customWidth="1"/>
    <col min="6" max="6" width="15.44140625" style="23" customWidth="1"/>
    <col min="7" max="8" width="19.33203125" style="23" hidden="1" customWidth="1"/>
    <col min="9" max="9" width="11.33203125" style="23" customWidth="1"/>
    <col min="10" max="11" width="9.109375" style="23"/>
    <col min="12" max="12" width="11.33203125" style="23" bestFit="1" customWidth="1"/>
    <col min="13" max="16384" width="9.109375" style="23"/>
  </cols>
  <sheetData>
    <row r="1" spans="1:8">
      <c r="A1" s="38"/>
      <c r="B1" s="39"/>
      <c r="C1" s="39"/>
      <c r="D1" s="39"/>
      <c r="E1" s="39"/>
      <c r="F1" s="39"/>
    </row>
    <row r="2" spans="1:8">
      <c r="A2" s="161" t="s">
        <v>24</v>
      </c>
      <c r="B2" s="161"/>
      <c r="C2" s="161"/>
      <c r="D2" s="161"/>
      <c r="E2" s="161"/>
      <c r="F2" s="161"/>
    </row>
    <row r="3" spans="1:8">
      <c r="A3" s="24"/>
    </row>
    <row r="4" spans="1:8">
      <c r="A4" s="59" t="s">
        <v>4</v>
      </c>
      <c r="B4" s="59" t="s">
        <v>25</v>
      </c>
      <c r="C4" s="59" t="s">
        <v>26</v>
      </c>
      <c r="D4" s="59" t="s">
        <v>9</v>
      </c>
      <c r="E4" s="59" t="s">
        <v>10</v>
      </c>
    </row>
    <row r="5" spans="1:8">
      <c r="A5" s="59">
        <v>1</v>
      </c>
      <c r="B5" s="62">
        <v>2</v>
      </c>
      <c r="C5" s="59">
        <v>3</v>
      </c>
      <c r="D5" s="59">
        <v>4</v>
      </c>
      <c r="E5" s="59">
        <v>5</v>
      </c>
    </row>
    <row r="6" spans="1:8">
      <c r="A6" s="65">
        <v>1</v>
      </c>
      <c r="B6" s="68" t="s">
        <v>224</v>
      </c>
      <c r="C6" s="66" t="s">
        <v>226</v>
      </c>
      <c r="D6" s="14">
        <v>880000</v>
      </c>
      <c r="E6" s="59"/>
    </row>
    <row r="7" spans="1:8">
      <c r="A7" s="59">
        <f>A6+1</f>
        <v>2</v>
      </c>
      <c r="B7" s="30" t="s">
        <v>225</v>
      </c>
      <c r="C7" s="59" t="s">
        <v>227</v>
      </c>
      <c r="D7" s="14">
        <v>160000</v>
      </c>
      <c r="E7" s="59"/>
    </row>
    <row r="8" spans="1:8">
      <c r="A8" s="59">
        <f>A7+1</f>
        <v>3</v>
      </c>
      <c r="B8" s="30" t="s">
        <v>201</v>
      </c>
      <c r="C8" s="59"/>
      <c r="D8" s="14">
        <v>1485783</v>
      </c>
      <c r="E8" s="59"/>
    </row>
    <row r="9" spans="1:8">
      <c r="A9" s="59">
        <f t="shared" ref="A9:A12" si="0">A8+1</f>
        <v>4</v>
      </c>
      <c r="B9" s="30" t="s">
        <v>192</v>
      </c>
      <c r="C9" s="59"/>
      <c r="D9" s="14">
        <v>429819.78</v>
      </c>
      <c r="E9" s="59"/>
    </row>
    <row r="10" spans="1:8" ht="46.8">
      <c r="A10" s="59">
        <f t="shared" si="0"/>
        <v>5</v>
      </c>
      <c r="B10" s="30" t="s">
        <v>109</v>
      </c>
      <c r="C10" s="59"/>
      <c r="D10" s="14"/>
      <c r="E10" s="59"/>
    </row>
    <row r="11" spans="1:8" ht="46.8">
      <c r="A11" s="59">
        <f t="shared" si="0"/>
        <v>6</v>
      </c>
      <c r="B11" s="30" t="s">
        <v>128</v>
      </c>
      <c r="C11" s="59"/>
      <c r="D11" s="14"/>
      <c r="E11" s="64"/>
    </row>
    <row r="12" spans="1:8" ht="124.8">
      <c r="A12" s="59">
        <f t="shared" si="0"/>
        <v>7</v>
      </c>
      <c r="B12" s="30" t="s">
        <v>182</v>
      </c>
      <c r="C12" s="59"/>
      <c r="D12" s="14"/>
      <c r="E12" s="64"/>
    </row>
    <row r="13" spans="1:8">
      <c r="A13" s="159" t="s">
        <v>11</v>
      </c>
      <c r="B13" s="159"/>
      <c r="C13" s="59" t="s">
        <v>12</v>
      </c>
      <c r="D13" s="14">
        <f>SUM(D6:D12)</f>
        <v>2955602.7800000003</v>
      </c>
      <c r="E13" s="64"/>
      <c r="G13" s="33">
        <v>2955602.78</v>
      </c>
      <c r="H13" s="34">
        <f>G13-D13</f>
        <v>0</v>
      </c>
    </row>
    <row r="14" spans="1:8">
      <c r="A14" s="24"/>
    </row>
    <row r="15" spans="1:8">
      <c r="A15" s="59" t="s">
        <v>4</v>
      </c>
      <c r="B15" s="59" t="s">
        <v>25</v>
      </c>
      <c r="C15" s="59" t="s">
        <v>26</v>
      </c>
      <c r="D15" s="59" t="s">
        <v>9</v>
      </c>
      <c r="E15" s="59" t="s">
        <v>10</v>
      </c>
    </row>
    <row r="16" spans="1:8">
      <c r="A16" s="59">
        <v>1</v>
      </c>
      <c r="B16" s="59">
        <v>2</v>
      </c>
      <c r="C16" s="59">
        <v>3</v>
      </c>
      <c r="D16" s="59">
        <v>4</v>
      </c>
      <c r="E16" s="59">
        <v>5</v>
      </c>
    </row>
    <row r="17" spans="1:8">
      <c r="A17" s="59">
        <v>1</v>
      </c>
      <c r="B17" s="30" t="s">
        <v>233</v>
      </c>
      <c r="C17" s="59"/>
      <c r="D17" s="14">
        <v>-71108</v>
      </c>
      <c r="E17" s="59"/>
    </row>
    <row r="18" spans="1:8">
      <c r="A18" s="159" t="s">
        <v>11</v>
      </c>
      <c r="B18" s="159"/>
      <c r="C18" s="59" t="s">
        <v>12</v>
      </c>
      <c r="D18" s="14">
        <f>SUM(D17:D17)</f>
        <v>-71108</v>
      </c>
      <c r="E18" s="64"/>
      <c r="G18" s="33">
        <v>-71108</v>
      </c>
      <c r="H18" s="34">
        <f>G18-D18</f>
        <v>0</v>
      </c>
    </row>
    <row r="20" spans="1:8">
      <c r="A20" s="59" t="s">
        <v>4</v>
      </c>
      <c r="B20" s="59" t="s">
        <v>25</v>
      </c>
      <c r="C20" s="59" t="s">
        <v>26</v>
      </c>
      <c r="D20" s="59" t="s">
        <v>9</v>
      </c>
      <c r="E20" s="59" t="s">
        <v>10</v>
      </c>
    </row>
    <row r="21" spans="1:8">
      <c r="A21" s="59">
        <v>1</v>
      </c>
      <c r="B21" s="59">
        <v>2</v>
      </c>
      <c r="C21" s="59">
        <v>3</v>
      </c>
      <c r="D21" s="59">
        <v>4</v>
      </c>
      <c r="E21" s="59">
        <v>5</v>
      </c>
    </row>
    <row r="22" spans="1:8" ht="75.75" customHeight="1">
      <c r="A22" s="59">
        <v>1</v>
      </c>
      <c r="B22" s="30" t="s">
        <v>89</v>
      </c>
      <c r="C22" s="59"/>
      <c r="D22" s="14">
        <v>0</v>
      </c>
      <c r="E22" s="59"/>
    </row>
    <row r="23" spans="1:8">
      <c r="A23" s="159" t="s">
        <v>11</v>
      </c>
      <c r="B23" s="159"/>
      <c r="C23" s="59" t="s">
        <v>12</v>
      </c>
      <c r="D23" s="14">
        <f>SUM(D22:D22)</f>
        <v>0</v>
      </c>
      <c r="E23" s="64"/>
      <c r="G23" s="33">
        <v>0</v>
      </c>
      <c r="H23" s="34">
        <f>G23-D23</f>
        <v>0</v>
      </c>
    </row>
    <row r="24" spans="1:8">
      <c r="G24" s="33"/>
    </row>
    <row r="25" spans="1:8" hidden="1">
      <c r="A25" s="59" t="s">
        <v>4</v>
      </c>
      <c r="B25" s="59" t="s">
        <v>25</v>
      </c>
      <c r="C25" s="59" t="s">
        <v>26</v>
      </c>
      <c r="D25" s="59" t="s">
        <v>9</v>
      </c>
      <c r="E25" s="59" t="s">
        <v>10</v>
      </c>
    </row>
    <row r="26" spans="1:8" hidden="1">
      <c r="A26" s="59">
        <v>1</v>
      </c>
      <c r="B26" s="59">
        <v>2</v>
      </c>
      <c r="C26" s="59">
        <v>3</v>
      </c>
      <c r="D26" s="59">
        <v>4</v>
      </c>
      <c r="E26" s="59">
        <v>5</v>
      </c>
    </row>
    <row r="27" spans="1:8" ht="129.75" hidden="1" customHeight="1">
      <c r="A27" s="59">
        <v>1</v>
      </c>
      <c r="B27" s="30" t="s">
        <v>191</v>
      </c>
      <c r="C27" s="59"/>
      <c r="D27" s="14"/>
      <c r="E27" s="59"/>
    </row>
    <row r="28" spans="1:8" hidden="1">
      <c r="A28" s="159" t="s">
        <v>11</v>
      </c>
      <c r="B28" s="159"/>
      <c r="C28" s="59" t="s">
        <v>12</v>
      </c>
      <c r="D28" s="14">
        <f>SUM(D27:D27)</f>
        <v>0</v>
      </c>
      <c r="E28" s="64"/>
      <c r="G28" s="33">
        <v>0</v>
      </c>
      <c r="H28" s="34">
        <f>G28-D28</f>
        <v>0</v>
      </c>
    </row>
    <row r="29" spans="1:8" hidden="1"/>
    <row r="30" spans="1:8">
      <c r="A30" s="59" t="s">
        <v>4</v>
      </c>
      <c r="B30" s="59" t="s">
        <v>25</v>
      </c>
      <c r="C30" s="59" t="s">
        <v>26</v>
      </c>
      <c r="D30" s="59" t="s">
        <v>9</v>
      </c>
      <c r="E30" s="59" t="s">
        <v>10</v>
      </c>
    </row>
    <row r="31" spans="1:8">
      <c r="A31" s="59">
        <v>1</v>
      </c>
      <c r="B31" s="59">
        <v>2</v>
      </c>
      <c r="C31" s="59">
        <v>3</v>
      </c>
      <c r="D31" s="59">
        <v>4</v>
      </c>
      <c r="E31" s="59">
        <v>5</v>
      </c>
    </row>
    <row r="32" spans="1:8" ht="31.2">
      <c r="A32" s="59">
        <v>1</v>
      </c>
      <c r="B32" s="30" t="s">
        <v>202</v>
      </c>
      <c r="C32" s="59"/>
      <c r="D32" s="14"/>
      <c r="E32" s="59"/>
    </row>
    <row r="33" spans="1:8" ht="31.2">
      <c r="A33" s="59">
        <v>2</v>
      </c>
      <c r="B33" s="30" t="s">
        <v>204</v>
      </c>
      <c r="C33" s="59"/>
      <c r="D33" s="14"/>
      <c r="E33" s="59"/>
    </row>
    <row r="34" spans="1:8" ht="31.2">
      <c r="A34" s="59">
        <v>3</v>
      </c>
      <c r="B34" s="30" t="s">
        <v>203</v>
      </c>
      <c r="C34" s="59"/>
      <c r="D34" s="14">
        <v>44706.58</v>
      </c>
      <c r="E34" s="59"/>
    </row>
    <row r="35" spans="1:8">
      <c r="A35" s="159" t="s">
        <v>11</v>
      </c>
      <c r="B35" s="159"/>
      <c r="C35" s="59" t="s">
        <v>12</v>
      </c>
      <c r="D35" s="14">
        <f>SUM(D32:D34)</f>
        <v>44706.58</v>
      </c>
      <c r="E35" s="64"/>
      <c r="G35" s="33"/>
      <c r="H35" s="34"/>
    </row>
  </sheetData>
  <mergeCells count="6">
    <mergeCell ref="A35:B35"/>
    <mergeCell ref="A23:B23"/>
    <mergeCell ref="A18:B18"/>
    <mergeCell ref="A2:F2"/>
    <mergeCell ref="A13:B13"/>
    <mergeCell ref="A28:B28"/>
  </mergeCells>
  <pageMargins left="0.98425196850393704" right="0.39370078740157483" top="0.39370078740157483" bottom="0.39370078740157483" header="0" footer="0"/>
  <pageSetup paperSize="9" scale="6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44"/>
  <sheetViews>
    <sheetView view="pageBreakPreview" zoomScale="77" zoomScaleSheetLayoutView="77" workbookViewId="0">
      <selection activeCell="H1" sqref="H1:I1048576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7.109375" style="23" customWidth="1"/>
    <col min="7" max="7" width="21.33203125" style="23" customWidth="1"/>
    <col min="8" max="8" width="23.5546875" style="23" hidden="1" customWidth="1"/>
    <col min="9" max="9" width="18.44140625" style="23" hidden="1" customWidth="1"/>
    <col min="10" max="10" width="18" style="23" customWidth="1"/>
    <col min="11" max="11" width="23.5546875" style="23" bestFit="1" customWidth="1"/>
    <col min="12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6" t="s">
        <v>27</v>
      </c>
      <c r="B2" s="166"/>
      <c r="C2" s="166"/>
      <c r="D2" s="166"/>
      <c r="E2" s="166"/>
      <c r="F2" s="166"/>
      <c r="G2" s="166"/>
    </row>
    <row r="3" spans="1:9">
      <c r="A3" s="166" t="s">
        <v>28</v>
      </c>
      <c r="B3" s="166"/>
      <c r="C3" s="166"/>
      <c r="D3" s="166"/>
      <c r="E3" s="166"/>
      <c r="F3" s="166"/>
      <c r="G3" s="166"/>
    </row>
    <row r="4" spans="1:9">
      <c r="A4" s="24"/>
    </row>
    <row r="5" spans="1:9">
      <c r="A5" s="160" t="s">
        <v>29</v>
      </c>
      <c r="B5" s="160"/>
      <c r="C5" s="160"/>
      <c r="D5" s="160"/>
      <c r="E5" s="160"/>
      <c r="F5" s="160"/>
      <c r="G5" s="160"/>
    </row>
    <row r="6" spans="1:9">
      <c r="A6" s="24"/>
    </row>
    <row r="7" spans="1:9">
      <c r="A7" s="160" t="s">
        <v>83</v>
      </c>
      <c r="B7" s="160"/>
      <c r="C7" s="173" t="s">
        <v>94</v>
      </c>
      <c r="D7" s="173"/>
      <c r="E7" s="173"/>
      <c r="F7" s="173"/>
      <c r="G7" s="173"/>
    </row>
    <row r="8" spans="1:9">
      <c r="A8" s="24"/>
    </row>
    <row r="9" spans="1:9">
      <c r="A9" s="160" t="s">
        <v>30</v>
      </c>
      <c r="B9" s="160"/>
      <c r="C9" s="160"/>
      <c r="D9" s="160"/>
      <c r="E9" s="160"/>
      <c r="F9" s="160"/>
      <c r="G9" s="160"/>
    </row>
    <row r="10" spans="1:9">
      <c r="A10" s="60"/>
      <c r="B10" s="60"/>
      <c r="C10" s="63"/>
      <c r="D10" s="63"/>
      <c r="E10" s="63"/>
      <c r="F10" s="63"/>
      <c r="G10" s="63"/>
    </row>
    <row r="11" spans="1:9">
      <c r="A11" s="160" t="s">
        <v>84</v>
      </c>
      <c r="B11" s="160"/>
      <c r="C11" s="174" t="s">
        <v>85</v>
      </c>
      <c r="D11" s="174"/>
      <c r="E11" s="174"/>
      <c r="F11" s="174"/>
      <c r="G11" s="174"/>
    </row>
    <row r="12" spans="1:9" s="15" customFormat="1" ht="28.5" customHeight="1">
      <c r="A12" s="167" t="s">
        <v>31</v>
      </c>
      <c r="B12" s="168"/>
      <c r="C12" s="168"/>
      <c r="D12" s="169"/>
      <c r="E12" s="163" t="s">
        <v>32</v>
      </c>
      <c r="F12" s="165"/>
      <c r="G12" s="170" t="s">
        <v>195</v>
      </c>
      <c r="H12" s="40"/>
    </row>
    <row r="13" spans="1:9" s="15" customFormat="1" ht="18" customHeight="1">
      <c r="A13" s="163" t="s">
        <v>173</v>
      </c>
      <c r="B13" s="165"/>
      <c r="C13" s="163" t="s">
        <v>174</v>
      </c>
      <c r="D13" s="165"/>
      <c r="E13" s="163" t="s">
        <v>173</v>
      </c>
      <c r="F13" s="165"/>
      <c r="G13" s="171"/>
      <c r="H13" s="40"/>
    </row>
    <row r="14" spans="1:9" s="15" customFormat="1" ht="54.75" customHeight="1">
      <c r="A14" s="163" t="s">
        <v>175</v>
      </c>
      <c r="B14" s="165"/>
      <c r="C14" s="163" t="s">
        <v>176</v>
      </c>
      <c r="D14" s="165"/>
      <c r="E14" s="163" t="s">
        <v>129</v>
      </c>
      <c r="F14" s="165"/>
      <c r="G14" s="172"/>
    </row>
    <row r="15" spans="1:9" s="15" customFormat="1" ht="17.399999999999999">
      <c r="A15" s="82" t="s">
        <v>33</v>
      </c>
      <c r="B15" s="43" t="s">
        <v>131</v>
      </c>
      <c r="C15" s="43" t="s">
        <v>33</v>
      </c>
      <c r="D15" s="43" t="str">
        <f>B15</f>
        <v>12 мес.</v>
      </c>
      <c r="E15" s="43" t="s">
        <v>33</v>
      </c>
      <c r="F15" s="43" t="str">
        <f>B15</f>
        <v>12 мес.</v>
      </c>
      <c r="G15" s="43" t="str">
        <f>B15</f>
        <v>12 мес.</v>
      </c>
    </row>
    <row r="16" spans="1:9" s="15" customFormat="1" ht="12" customHeight="1">
      <c r="A16" s="70">
        <v>1</v>
      </c>
      <c r="B16" s="41">
        <v>2</v>
      </c>
      <c r="C16" s="41">
        <v>3</v>
      </c>
      <c r="D16" s="41">
        <v>4</v>
      </c>
      <c r="E16" s="41">
        <v>5</v>
      </c>
      <c r="F16" s="41">
        <v>6</v>
      </c>
      <c r="G16" s="83">
        <v>7</v>
      </c>
      <c r="I16" s="84"/>
    </row>
    <row r="17" spans="1:28" s="15" customFormat="1" ht="17.399999999999999">
      <c r="A17" s="85">
        <v>210189.45</v>
      </c>
      <c r="B17" s="71">
        <f>A17*12</f>
        <v>2522273.4000000004</v>
      </c>
      <c r="C17" s="86">
        <v>332078.49</v>
      </c>
      <c r="D17" s="71">
        <f>C17*12</f>
        <v>3984941.88</v>
      </c>
      <c r="E17" s="86">
        <v>1831949.28</v>
      </c>
      <c r="F17" s="71">
        <f>E17*12</f>
        <v>21983391.359999999</v>
      </c>
      <c r="G17" s="87">
        <f>B17+F17+D17</f>
        <v>28490606.639999997</v>
      </c>
      <c r="H17" s="88">
        <v>28490606.640000001</v>
      </c>
      <c r="I17" s="88">
        <f>H17-G17</f>
        <v>0</v>
      </c>
      <c r="J17" s="89">
        <f>I17/12</f>
        <v>0</v>
      </c>
    </row>
    <row r="18" spans="1:28">
      <c r="A18" s="24"/>
      <c r="C18" s="39"/>
      <c r="D18" s="39"/>
      <c r="E18" s="39"/>
      <c r="F18" s="39"/>
      <c r="G18" s="39"/>
      <c r="H18" s="88"/>
      <c r="I18" s="88"/>
    </row>
    <row r="19" spans="1:28" s="15" customFormat="1" ht="39.75" customHeight="1">
      <c r="A19" s="160" t="s">
        <v>84</v>
      </c>
      <c r="B19" s="160"/>
      <c r="C19" s="175" t="s">
        <v>90</v>
      </c>
      <c r="D19" s="175"/>
      <c r="E19" s="175"/>
      <c r="F19" s="175"/>
      <c r="G19" s="175"/>
      <c r="H19" s="88"/>
      <c r="I19" s="88"/>
      <c r="AB19" s="40"/>
    </row>
    <row r="20" spans="1:28" s="15" customFormat="1" ht="45.75" customHeight="1">
      <c r="A20" s="167" t="s">
        <v>31</v>
      </c>
      <c r="B20" s="168"/>
      <c r="C20" s="163" t="s">
        <v>32</v>
      </c>
      <c r="D20" s="165"/>
      <c r="E20" s="76" t="s">
        <v>195</v>
      </c>
      <c r="H20" s="88"/>
      <c r="I20" s="88"/>
    </row>
    <row r="21" spans="1:28" s="15" customFormat="1" ht="17.399999999999999">
      <c r="A21" s="69" t="s">
        <v>33</v>
      </c>
      <c r="B21" s="43" t="s">
        <v>34</v>
      </c>
      <c r="C21" s="43" t="s">
        <v>33</v>
      </c>
      <c r="D21" s="43" t="s">
        <v>34</v>
      </c>
      <c r="E21" s="43" t="str">
        <f>B21</f>
        <v>в год</v>
      </c>
      <c r="H21" s="88"/>
      <c r="I21" s="88"/>
    </row>
    <row r="22" spans="1:28" s="15" customFormat="1" ht="17.399999999999999">
      <c r="A22" s="70">
        <v>1</v>
      </c>
      <c r="B22" s="41">
        <v>2</v>
      </c>
      <c r="C22" s="41">
        <v>3</v>
      </c>
      <c r="D22" s="41">
        <v>4</v>
      </c>
      <c r="E22" s="83">
        <v>5</v>
      </c>
      <c r="H22" s="88"/>
      <c r="I22" s="88"/>
    </row>
    <row r="23" spans="1:28" s="15" customFormat="1" ht="17.399999999999999">
      <c r="A23" s="90">
        <v>60118.17</v>
      </c>
      <c r="B23" s="91">
        <v>480945.37</v>
      </c>
      <c r="C23" s="86"/>
      <c r="D23" s="71">
        <f>C23*12</f>
        <v>0</v>
      </c>
      <c r="E23" s="92">
        <f>B23</f>
        <v>480945.37</v>
      </c>
      <c r="H23" s="88">
        <v>480945.37</v>
      </c>
      <c r="I23" s="88">
        <f>H23-E23</f>
        <v>0</v>
      </c>
    </row>
    <row r="24" spans="1:28" s="15" customFormat="1" ht="17.399999999999999">
      <c r="A24" s="42"/>
      <c r="B24" s="42"/>
      <c r="C24" s="93"/>
      <c r="H24" s="88"/>
      <c r="I24" s="88"/>
    </row>
    <row r="25" spans="1:28" ht="95.25" hidden="1" customHeight="1">
      <c r="A25" s="160" t="s">
        <v>84</v>
      </c>
      <c r="B25" s="160"/>
      <c r="C25" s="162" t="s">
        <v>196</v>
      </c>
      <c r="D25" s="162"/>
      <c r="E25" s="162"/>
      <c r="F25" s="162"/>
      <c r="G25" s="162"/>
    </row>
    <row r="26" spans="1:28" s="15" customFormat="1" ht="33" hidden="1" customHeight="1">
      <c r="A26" s="163" t="s">
        <v>129</v>
      </c>
      <c r="B26" s="164"/>
      <c r="C26" s="165"/>
      <c r="D26" s="44"/>
      <c r="E26" s="44"/>
      <c r="F26" s="44"/>
      <c r="G26" s="44"/>
    </row>
    <row r="27" spans="1:28" s="15" customFormat="1" ht="17.399999999999999" hidden="1">
      <c r="A27" s="69" t="s">
        <v>130</v>
      </c>
      <c r="B27" s="69" t="s">
        <v>177</v>
      </c>
      <c r="C27" s="43" t="s">
        <v>178</v>
      </c>
    </row>
    <row r="28" spans="1:28" s="15" customFormat="1" ht="17.399999999999999" hidden="1">
      <c r="A28" s="70">
        <v>1</v>
      </c>
      <c r="B28" s="70">
        <v>2</v>
      </c>
      <c r="C28" s="41">
        <v>3</v>
      </c>
      <c r="I28" s="40">
        <f>H28-C29</f>
        <v>0</v>
      </c>
    </row>
    <row r="29" spans="1:28" s="15" customFormat="1" ht="17.399999999999999" hidden="1">
      <c r="A29" s="45"/>
      <c r="B29" s="45"/>
      <c r="C29" s="71"/>
    </row>
    <row r="30" spans="1:28" hidden="1">
      <c r="E30" s="34"/>
    </row>
    <row r="31" spans="1:28" hidden="1"/>
    <row r="32" spans="1:28" hidden="1"/>
    <row r="33" spans="2:2" hidden="1"/>
    <row r="34" spans="2:2" hidden="1"/>
    <row r="35" spans="2:2" hidden="1"/>
    <row r="36" spans="2:2" hidden="1"/>
    <row r="37" spans="2:2" hidden="1">
      <c r="B37" s="34"/>
    </row>
    <row r="38" spans="2:2" hidden="1"/>
    <row r="39" spans="2:2" hidden="1"/>
    <row r="40" spans="2:2" hidden="1"/>
    <row r="41" spans="2:2" hidden="1"/>
    <row r="42" spans="2:2" hidden="1"/>
    <row r="43" spans="2:2" hidden="1"/>
    <row r="44" spans="2:2" hidden="1"/>
  </sheetData>
  <mergeCells count="24">
    <mergeCell ref="C11:G11"/>
    <mergeCell ref="A14:B14"/>
    <mergeCell ref="C14:D14"/>
    <mergeCell ref="E14:F14"/>
    <mergeCell ref="A20:B20"/>
    <mergeCell ref="C20:D20"/>
    <mergeCell ref="A19:B19"/>
    <mergeCell ref="C19:G19"/>
    <mergeCell ref="A25:B25"/>
    <mergeCell ref="C25:G25"/>
    <mergeCell ref="A26:C26"/>
    <mergeCell ref="A2:G2"/>
    <mergeCell ref="A3:G3"/>
    <mergeCell ref="A12:D12"/>
    <mergeCell ref="E12:F12"/>
    <mergeCell ref="G12:G14"/>
    <mergeCell ref="A13:B13"/>
    <mergeCell ref="C13:D13"/>
    <mergeCell ref="E13:F13"/>
    <mergeCell ref="A5:G5"/>
    <mergeCell ref="A7:B7"/>
    <mergeCell ref="C7:G7"/>
    <mergeCell ref="A9:G9"/>
    <mergeCell ref="A11:B11"/>
  </mergeCells>
  <pageMargins left="0.98425196850393704" right="0.39370078740157483" top="0.39370078740157483" bottom="0.39370078740157483" header="0" footer="0"/>
  <pageSetup paperSize="9" scale="6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9"/>
  <sheetViews>
    <sheetView view="pageBreakPreview" zoomScale="70" zoomScaleSheetLayoutView="70" workbookViewId="0">
      <selection activeCell="F8" sqref="F8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0" style="23" hidden="1" customWidth="1"/>
    <col min="9" max="9" width="9.109375" style="23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8">
      <c r="A1" s="24"/>
    </row>
    <row r="2" spans="1:8">
      <c r="A2" s="160" t="s">
        <v>70</v>
      </c>
      <c r="B2" s="160"/>
      <c r="C2" s="160"/>
      <c r="D2" s="160"/>
      <c r="E2" s="160"/>
      <c r="F2" s="160"/>
      <c r="G2" s="160"/>
    </row>
    <row r="3" spans="1:8">
      <c r="A3" s="24"/>
    </row>
    <row r="4" spans="1:8" ht="42" customHeight="1">
      <c r="A4" s="160" t="s">
        <v>84</v>
      </c>
      <c r="B4" s="160"/>
      <c r="C4" s="174" t="s">
        <v>90</v>
      </c>
      <c r="D4" s="174"/>
      <c r="E4" s="174"/>
      <c r="F4" s="174"/>
      <c r="G4" s="174"/>
    </row>
    <row r="5" spans="1:8" ht="46.8">
      <c r="A5" s="32" t="s">
        <v>4</v>
      </c>
      <c r="B5" s="32" t="s">
        <v>35</v>
      </c>
      <c r="C5" s="32" t="s">
        <v>36</v>
      </c>
      <c r="D5" s="32" t="s">
        <v>37</v>
      </c>
      <c r="E5" s="32" t="s">
        <v>38</v>
      </c>
      <c r="F5" s="32" t="s">
        <v>9</v>
      </c>
      <c r="H5" s="23" t="s">
        <v>194</v>
      </c>
    </row>
    <row r="6" spans="1:8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8">
      <c r="A7" s="32">
        <v>1</v>
      </c>
      <c r="B7" s="30" t="s">
        <v>228</v>
      </c>
      <c r="C7" s="14">
        <v>1200</v>
      </c>
      <c r="D7" s="32">
        <v>1</v>
      </c>
      <c r="E7" s="32"/>
      <c r="F7" s="14">
        <v>1200</v>
      </c>
    </row>
    <row r="8" spans="1:8">
      <c r="A8" s="159" t="s">
        <v>11</v>
      </c>
      <c r="B8" s="159"/>
      <c r="C8" s="32" t="s">
        <v>12</v>
      </c>
      <c r="D8" s="32" t="s">
        <v>12</v>
      </c>
      <c r="E8" s="32" t="s">
        <v>12</v>
      </c>
      <c r="F8" s="14">
        <f>SUM(F7)</f>
        <v>1200</v>
      </c>
    </row>
    <row r="9" spans="1:8">
      <c r="A9" s="24"/>
    </row>
  </sheetData>
  <mergeCells count="4">
    <mergeCell ref="A2:G2"/>
    <mergeCell ref="A4:B4"/>
    <mergeCell ref="C4:G4"/>
    <mergeCell ref="A8:B8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zoomScale="70" zoomScaleSheetLayoutView="70" workbookViewId="0">
      <selection activeCell="E7" sqref="E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3.88671875" style="23" customWidth="1"/>
    <col min="4" max="5" width="16.44140625" style="23" customWidth="1"/>
    <col min="6" max="6" width="15.44140625" style="23" customWidth="1"/>
    <col min="7" max="7" width="16.44140625" style="23" customWidth="1"/>
    <col min="8" max="8" width="11.5546875" style="23" customWidth="1"/>
    <col min="9" max="9" width="10.33203125" style="23" customWidth="1"/>
    <col min="10" max="10" width="11.33203125" style="23" bestFit="1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71</v>
      </c>
      <c r="B2" s="160"/>
      <c r="C2" s="160"/>
      <c r="D2" s="160"/>
      <c r="E2" s="160"/>
      <c r="F2" s="160"/>
      <c r="G2" s="160"/>
    </row>
    <row r="3" spans="1:9">
      <c r="A3" s="24"/>
      <c r="C3" s="39"/>
      <c r="D3" s="39"/>
      <c r="E3" s="39"/>
      <c r="F3" s="39"/>
      <c r="G3" s="39"/>
    </row>
    <row r="4" spans="1:9">
      <c r="A4" s="160" t="s">
        <v>84</v>
      </c>
      <c r="B4" s="160"/>
      <c r="C4" s="174" t="s">
        <v>85</v>
      </c>
      <c r="D4" s="174"/>
      <c r="E4" s="174"/>
      <c r="F4" s="174"/>
      <c r="G4" s="174"/>
    </row>
    <row r="5" spans="1:9" ht="62.4">
      <c r="A5" s="32" t="s">
        <v>4</v>
      </c>
      <c r="B5" s="32" t="s">
        <v>35</v>
      </c>
      <c r="C5" s="32" t="s">
        <v>39</v>
      </c>
      <c r="D5" s="32" t="s">
        <v>40</v>
      </c>
      <c r="E5" s="32" t="s">
        <v>41</v>
      </c>
      <c r="F5" s="32" t="s">
        <v>9</v>
      </c>
    </row>
    <row r="6" spans="1:9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</row>
    <row r="7" spans="1:9" ht="30" customHeight="1">
      <c r="A7" s="72">
        <v>1</v>
      </c>
      <c r="B7" s="72" t="s">
        <v>179</v>
      </c>
      <c r="C7" s="32"/>
      <c r="D7" s="32"/>
      <c r="E7" s="14"/>
      <c r="F7" s="14"/>
    </row>
    <row r="8" spans="1:9">
      <c r="A8" s="159" t="s">
        <v>11</v>
      </c>
      <c r="B8" s="159"/>
      <c r="C8" s="32" t="s">
        <v>12</v>
      </c>
      <c r="D8" s="32" t="s">
        <v>12</v>
      </c>
      <c r="E8" s="32" t="s">
        <v>12</v>
      </c>
      <c r="F8" s="14">
        <f>SUM(F7:F7)</f>
        <v>0</v>
      </c>
      <c r="H8" s="33">
        <v>0</v>
      </c>
      <c r="I8" s="34">
        <f>H8-F8</f>
        <v>0</v>
      </c>
    </row>
    <row r="9" spans="1:9">
      <c r="A9" s="24"/>
    </row>
  </sheetData>
  <mergeCells count="4">
    <mergeCell ref="A8:B8"/>
    <mergeCell ref="A2:G2"/>
    <mergeCell ref="A4:B4"/>
    <mergeCell ref="C4:G4"/>
  </mergeCells>
  <pageMargins left="0.98425196850393704" right="0.39370078740157483" top="0.39370078740157483" bottom="0.39370078740157483" header="0" footer="0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23"/>
  <sheetViews>
    <sheetView view="pageBreakPreview" topLeftCell="A16" zoomScale="80" zoomScaleSheetLayoutView="80" workbookViewId="0">
      <selection activeCell="H7" sqref="H7"/>
    </sheetView>
  </sheetViews>
  <sheetFormatPr defaultColWidth="9.109375" defaultRowHeight="15.6"/>
  <cols>
    <col min="1" max="1" width="16.44140625" style="23" customWidth="1"/>
    <col min="2" max="2" width="28.5546875" style="23" customWidth="1"/>
    <col min="3" max="3" width="26.44140625" style="23" customWidth="1"/>
    <col min="4" max="4" width="19.109375" style="23" customWidth="1"/>
    <col min="5" max="6" width="19.33203125" style="23" customWidth="1"/>
    <col min="7" max="7" width="16.44140625" style="23" customWidth="1"/>
    <col min="8" max="9" width="18" style="23" hidden="1" customWidth="1"/>
    <col min="10" max="10" width="11.33203125" style="23" customWidth="1"/>
    <col min="11" max="12" width="9.109375" style="23"/>
    <col min="13" max="13" width="11.33203125" style="23" bestFit="1" customWidth="1"/>
    <col min="14" max="16384" width="9.109375" style="23"/>
  </cols>
  <sheetData>
    <row r="1" spans="1:9">
      <c r="A1" s="24"/>
    </row>
    <row r="2" spans="1:9">
      <c r="A2" s="160" t="s">
        <v>95</v>
      </c>
      <c r="B2" s="160"/>
      <c r="C2" s="160"/>
      <c r="D2" s="160"/>
      <c r="E2" s="160"/>
      <c r="F2" s="160"/>
      <c r="G2" s="160"/>
    </row>
    <row r="3" spans="1:9">
      <c r="A3" s="160" t="s">
        <v>96</v>
      </c>
      <c r="B3" s="160"/>
      <c r="C3" s="160"/>
      <c r="D3" s="160"/>
      <c r="E3" s="160"/>
      <c r="F3" s="160"/>
      <c r="G3" s="160"/>
    </row>
    <row r="4" spans="1:9">
      <c r="A4" s="60"/>
      <c r="B4" s="60"/>
      <c r="C4" s="60"/>
      <c r="D4" s="60"/>
      <c r="E4" s="60"/>
      <c r="F4" s="60"/>
      <c r="G4" s="60"/>
    </row>
    <row r="5" spans="1:9">
      <c r="A5" s="178" t="s">
        <v>84</v>
      </c>
      <c r="B5" s="178"/>
      <c r="C5" s="179" t="s">
        <v>85</v>
      </c>
      <c r="D5" s="179"/>
      <c r="E5" s="179"/>
      <c r="F5" s="179"/>
      <c r="G5" s="179"/>
    </row>
    <row r="6" spans="1:9" s="15" customFormat="1" ht="17.399999999999999">
      <c r="A6" s="170" t="s">
        <v>133</v>
      </c>
      <c r="B6" s="177" t="s">
        <v>249</v>
      </c>
      <c r="C6" s="177"/>
      <c r="D6" s="177"/>
      <c r="E6" s="177" t="s">
        <v>43</v>
      </c>
      <c r="F6" s="177" t="s">
        <v>44</v>
      </c>
    </row>
    <row r="7" spans="1:9" s="15" customFormat="1" ht="49.5" customHeight="1">
      <c r="A7" s="172"/>
      <c r="B7" s="177"/>
      <c r="C7" s="177"/>
      <c r="D7" s="177"/>
      <c r="E7" s="177"/>
      <c r="F7" s="177"/>
    </row>
    <row r="8" spans="1:9" s="15" customFormat="1" ht="17.399999999999999">
      <c r="A8" s="141">
        <v>1</v>
      </c>
      <c r="B8" s="177">
        <v>2</v>
      </c>
      <c r="C8" s="177"/>
      <c r="D8" s="177"/>
      <c r="E8" s="139">
        <v>3</v>
      </c>
      <c r="F8" s="139">
        <v>4</v>
      </c>
    </row>
    <row r="9" spans="1:9" s="15" customFormat="1" ht="69.75" customHeight="1">
      <c r="A9" s="138">
        <v>1</v>
      </c>
      <c r="B9" s="176" t="s">
        <v>250</v>
      </c>
      <c r="C9" s="176"/>
      <c r="D9" s="176"/>
      <c r="E9" s="141" t="s">
        <v>135</v>
      </c>
      <c r="F9" s="78"/>
    </row>
    <row r="10" spans="1:9" s="15" customFormat="1" ht="17.399999999999999">
      <c r="A10" s="138" t="s">
        <v>136</v>
      </c>
      <c r="B10" s="176" t="s">
        <v>251</v>
      </c>
      <c r="C10" s="176"/>
      <c r="D10" s="176"/>
      <c r="E10" s="43">
        <f>'1.1'!G17</f>
        <v>28490606.639999997</v>
      </c>
      <c r="F10" s="144">
        <f>ROUND(E10*0.3,2)+49690.96</f>
        <v>8596872.9500000011</v>
      </c>
    </row>
    <row r="11" spans="1:9" s="15" customFormat="1" ht="17.399999999999999">
      <c r="A11" s="138" t="s">
        <v>138</v>
      </c>
      <c r="B11" s="176" t="s">
        <v>252</v>
      </c>
      <c r="C11" s="176"/>
      <c r="D11" s="176"/>
      <c r="E11" s="141"/>
      <c r="F11" s="78"/>
    </row>
    <row r="12" spans="1:9" s="15" customFormat="1" ht="40.5" customHeight="1">
      <c r="A12" s="138">
        <v>2</v>
      </c>
      <c r="B12" s="176" t="s">
        <v>253</v>
      </c>
      <c r="C12" s="176"/>
      <c r="D12" s="176"/>
      <c r="E12" s="141" t="s">
        <v>135</v>
      </c>
      <c r="F12" s="78"/>
    </row>
    <row r="13" spans="1:9" s="15" customFormat="1" ht="42" customHeight="1">
      <c r="A13" s="138" t="s">
        <v>142</v>
      </c>
      <c r="B13" s="176" t="s">
        <v>254</v>
      </c>
      <c r="C13" s="176"/>
      <c r="D13" s="176"/>
      <c r="E13" s="79">
        <f>E10</f>
        <v>28490606.639999997</v>
      </c>
      <c r="F13" s="144">
        <f>ROUND(E13*0.002,2)</f>
        <v>56981.21</v>
      </c>
    </row>
    <row r="14" spans="1:9" s="15" customFormat="1" ht="30" customHeight="1">
      <c r="A14" s="138" t="s">
        <v>144</v>
      </c>
      <c r="B14" s="176" t="s">
        <v>252</v>
      </c>
      <c r="C14" s="176"/>
      <c r="D14" s="176"/>
      <c r="E14" s="79"/>
      <c r="F14" s="79"/>
    </row>
    <row r="15" spans="1:9" s="15" customFormat="1" ht="17.399999999999999">
      <c r="A15" s="140" t="s">
        <v>11</v>
      </c>
      <c r="B15" s="177"/>
      <c r="C15" s="177"/>
      <c r="D15" s="177"/>
      <c r="E15" s="80" t="s">
        <v>12</v>
      </c>
      <c r="F15" s="79">
        <f>SUM(F9:F14)</f>
        <v>8653854.160000002</v>
      </c>
      <c r="H15" s="81">
        <v>8653854.1600000001</v>
      </c>
      <c r="I15" s="81">
        <f>H15-F15</f>
        <v>0</v>
      </c>
    </row>
    <row r="19" spans="1:14" ht="35.25" customHeight="1">
      <c r="A19" s="178" t="s">
        <v>84</v>
      </c>
      <c r="B19" s="178"/>
      <c r="C19" s="179" t="s">
        <v>90</v>
      </c>
      <c r="D19" s="179"/>
      <c r="E19" s="179"/>
      <c r="F19" s="179"/>
      <c r="G19" s="179"/>
      <c r="J19" s="179"/>
      <c r="K19" s="179"/>
      <c r="L19" s="179"/>
      <c r="M19" s="179"/>
      <c r="N19" s="179"/>
    </row>
    <row r="20" spans="1:14" s="15" customFormat="1" ht="17.399999999999999">
      <c r="A20" s="170" t="s">
        <v>133</v>
      </c>
      <c r="B20" s="177" t="s">
        <v>249</v>
      </c>
      <c r="C20" s="177"/>
      <c r="D20" s="177"/>
      <c r="E20" s="177" t="s">
        <v>43</v>
      </c>
      <c r="F20" s="177" t="s">
        <v>44</v>
      </c>
    </row>
    <row r="21" spans="1:14" s="15" customFormat="1" ht="49.5" customHeight="1">
      <c r="A21" s="172"/>
      <c r="B21" s="177"/>
      <c r="C21" s="177"/>
      <c r="D21" s="177"/>
      <c r="E21" s="177"/>
      <c r="F21" s="177"/>
    </row>
    <row r="22" spans="1:14" s="15" customFormat="1" ht="17.399999999999999">
      <c r="A22" s="141">
        <v>1</v>
      </c>
      <c r="B22" s="177">
        <v>2</v>
      </c>
      <c r="C22" s="177"/>
      <c r="D22" s="177"/>
      <c r="E22" s="139">
        <v>3</v>
      </c>
      <c r="F22" s="139">
        <v>4</v>
      </c>
    </row>
    <row r="23" spans="1:14" s="15" customFormat="1" ht="69.75" customHeight="1">
      <c r="A23" s="138">
        <v>1</v>
      </c>
      <c r="B23" s="176" t="s">
        <v>250</v>
      </c>
      <c r="C23" s="176"/>
      <c r="D23" s="176"/>
      <c r="E23" s="141" t="s">
        <v>135</v>
      </c>
      <c r="F23" s="78"/>
    </row>
    <row r="24" spans="1:14" s="15" customFormat="1" ht="17.399999999999999">
      <c r="A24" s="138" t="s">
        <v>136</v>
      </c>
      <c r="B24" s="176" t="s">
        <v>251</v>
      </c>
      <c r="C24" s="176"/>
      <c r="D24" s="176"/>
      <c r="E24" s="43">
        <f>'1.1'!E23</f>
        <v>480945.37</v>
      </c>
      <c r="F24" s="144">
        <f>ROUND(E24*0.3,2)</f>
        <v>144283.60999999999</v>
      </c>
    </row>
    <row r="25" spans="1:14" s="15" customFormat="1" ht="17.399999999999999">
      <c r="A25" s="138" t="s">
        <v>138</v>
      </c>
      <c r="B25" s="176" t="s">
        <v>252</v>
      </c>
      <c r="C25" s="176"/>
      <c r="D25" s="176"/>
      <c r="E25" s="141"/>
      <c r="F25" s="78"/>
    </row>
    <row r="26" spans="1:14" s="15" customFormat="1" ht="40.5" customHeight="1">
      <c r="A26" s="138">
        <v>2</v>
      </c>
      <c r="B26" s="176" t="s">
        <v>253</v>
      </c>
      <c r="C26" s="176"/>
      <c r="D26" s="176"/>
      <c r="E26" s="141" t="s">
        <v>135</v>
      </c>
      <c r="F26" s="78"/>
    </row>
    <row r="27" spans="1:14" s="15" customFormat="1" ht="42" customHeight="1">
      <c r="A27" s="138" t="s">
        <v>142</v>
      </c>
      <c r="B27" s="176" t="s">
        <v>254</v>
      </c>
      <c r="C27" s="176"/>
      <c r="D27" s="176"/>
      <c r="E27" s="79">
        <f>E24</f>
        <v>480945.37</v>
      </c>
      <c r="F27" s="144">
        <f>ROUND(E27*0.002,2)</f>
        <v>961.89</v>
      </c>
    </row>
    <row r="28" spans="1:14" s="15" customFormat="1" ht="30" customHeight="1">
      <c r="A28" s="138" t="s">
        <v>144</v>
      </c>
      <c r="B28" s="176" t="s">
        <v>252</v>
      </c>
      <c r="C28" s="176"/>
      <c r="D28" s="176"/>
      <c r="E28" s="79"/>
      <c r="F28" s="79"/>
    </row>
    <row r="29" spans="1:14" s="15" customFormat="1" ht="17.399999999999999">
      <c r="A29" s="140" t="s">
        <v>11</v>
      </c>
      <c r="B29" s="177"/>
      <c r="C29" s="177"/>
      <c r="D29" s="177"/>
      <c r="E29" s="80" t="s">
        <v>12</v>
      </c>
      <c r="F29" s="79">
        <f>SUM(F23:F28)</f>
        <v>145245.5</v>
      </c>
      <c r="H29" s="81">
        <v>145245.5</v>
      </c>
      <c r="I29" s="81">
        <f>H29-F29</f>
        <v>0</v>
      </c>
    </row>
    <row r="31" spans="1:14" s="15" customFormat="1" ht="17.399999999999999" hidden="1">
      <c r="A31" s="170" t="s">
        <v>133</v>
      </c>
      <c r="B31" s="177" t="s">
        <v>42</v>
      </c>
      <c r="C31" s="177"/>
      <c r="D31" s="177"/>
      <c r="E31" s="177" t="s">
        <v>43</v>
      </c>
      <c r="F31" s="177" t="s">
        <v>44</v>
      </c>
    </row>
    <row r="32" spans="1:14" s="15" customFormat="1" ht="27.75" hidden="1" customHeight="1">
      <c r="A32" s="172"/>
      <c r="B32" s="177"/>
      <c r="C32" s="177"/>
      <c r="D32" s="177"/>
      <c r="E32" s="177"/>
      <c r="F32" s="177"/>
    </row>
    <row r="33" spans="1:9" s="15" customFormat="1" ht="17.399999999999999" hidden="1">
      <c r="A33" s="75">
        <v>1</v>
      </c>
      <c r="B33" s="177">
        <v>2</v>
      </c>
      <c r="C33" s="177"/>
      <c r="D33" s="177"/>
      <c r="E33" s="76">
        <v>3</v>
      </c>
      <c r="F33" s="76">
        <v>4</v>
      </c>
    </row>
    <row r="34" spans="1:9" s="15" customFormat="1" ht="40.5" hidden="1" customHeight="1">
      <c r="A34" s="77">
        <v>1</v>
      </c>
      <c r="B34" s="176" t="s">
        <v>134</v>
      </c>
      <c r="C34" s="176"/>
      <c r="D34" s="176"/>
      <c r="E34" s="75" t="s">
        <v>135</v>
      </c>
      <c r="F34" s="78"/>
    </row>
    <row r="35" spans="1:9" s="15" customFormat="1" ht="17.399999999999999" hidden="1">
      <c r="A35" s="77" t="s">
        <v>136</v>
      </c>
      <c r="B35" s="176" t="s">
        <v>137</v>
      </c>
      <c r="C35" s="176"/>
      <c r="D35" s="176"/>
      <c r="E35" s="43" t="e">
        <f>'1.1'!#REF!</f>
        <v>#REF!</v>
      </c>
      <c r="F35" s="79" t="e">
        <f>E35*22%</f>
        <v>#REF!</v>
      </c>
    </row>
    <row r="36" spans="1:9" s="15" customFormat="1" ht="17.399999999999999" hidden="1">
      <c r="A36" s="77" t="s">
        <v>138</v>
      </c>
      <c r="B36" s="176" t="s">
        <v>139</v>
      </c>
      <c r="C36" s="176"/>
      <c r="D36" s="176"/>
      <c r="E36" s="75"/>
      <c r="F36" s="78"/>
    </row>
    <row r="37" spans="1:9" s="15" customFormat="1" ht="42.75" hidden="1" customHeight="1">
      <c r="A37" s="77" t="s">
        <v>140</v>
      </c>
      <c r="B37" s="176" t="s">
        <v>45</v>
      </c>
      <c r="C37" s="176"/>
      <c r="D37" s="176"/>
      <c r="E37" s="75"/>
      <c r="F37" s="78"/>
    </row>
    <row r="38" spans="1:9" s="15" customFormat="1" ht="40.5" hidden="1" customHeight="1">
      <c r="A38" s="77">
        <v>2</v>
      </c>
      <c r="B38" s="176" t="s">
        <v>141</v>
      </c>
      <c r="C38" s="176"/>
      <c r="D38" s="176"/>
      <c r="E38" s="75" t="s">
        <v>135</v>
      </c>
      <c r="F38" s="78"/>
    </row>
    <row r="39" spans="1:9" s="15" customFormat="1" ht="42" hidden="1" customHeight="1">
      <c r="A39" s="77" t="s">
        <v>142</v>
      </c>
      <c r="B39" s="176" t="s">
        <v>143</v>
      </c>
      <c r="C39" s="176"/>
      <c r="D39" s="176"/>
      <c r="E39" s="79" t="e">
        <f>E35</f>
        <v>#REF!</v>
      </c>
      <c r="F39" s="79" t="e">
        <f>E39*2.9%</f>
        <v>#REF!</v>
      </c>
    </row>
    <row r="40" spans="1:9" s="15" customFormat="1" ht="30" hidden="1" customHeight="1">
      <c r="A40" s="77" t="s">
        <v>144</v>
      </c>
      <c r="B40" s="176" t="s">
        <v>145</v>
      </c>
      <c r="C40" s="176"/>
      <c r="D40" s="176"/>
      <c r="E40" s="79"/>
      <c r="F40" s="79"/>
    </row>
    <row r="41" spans="1:9" s="15" customFormat="1" ht="44.25" hidden="1" customHeight="1">
      <c r="A41" s="77" t="s">
        <v>146</v>
      </c>
      <c r="B41" s="176" t="s">
        <v>147</v>
      </c>
      <c r="C41" s="176"/>
      <c r="D41" s="176"/>
      <c r="E41" s="79" t="e">
        <f>E35</f>
        <v>#REF!</v>
      </c>
      <c r="F41" s="79" t="e">
        <f>E41*0.2%</f>
        <v>#REF!</v>
      </c>
    </row>
    <row r="42" spans="1:9" s="15" customFormat="1" ht="42" hidden="1" customHeight="1">
      <c r="A42" s="77" t="s">
        <v>148</v>
      </c>
      <c r="B42" s="176" t="s">
        <v>149</v>
      </c>
      <c r="C42" s="176"/>
      <c r="D42" s="176"/>
      <c r="E42" s="78"/>
      <c r="F42" s="78"/>
    </row>
    <row r="43" spans="1:9" s="15" customFormat="1" ht="39.75" hidden="1" customHeight="1">
      <c r="A43" s="77" t="s">
        <v>150</v>
      </c>
      <c r="B43" s="176" t="s">
        <v>149</v>
      </c>
      <c r="C43" s="176"/>
      <c r="D43" s="176"/>
      <c r="E43" s="78"/>
      <c r="F43" s="78"/>
    </row>
    <row r="44" spans="1:9" s="15" customFormat="1" ht="40.5" hidden="1" customHeight="1">
      <c r="A44" s="77">
        <v>3</v>
      </c>
      <c r="B44" s="176" t="s">
        <v>151</v>
      </c>
      <c r="C44" s="176"/>
      <c r="D44" s="176"/>
      <c r="E44" s="79" t="e">
        <f>E35</f>
        <v>#REF!</v>
      </c>
      <c r="F44" s="79" t="e">
        <f>E44*5.1%</f>
        <v>#REF!</v>
      </c>
    </row>
    <row r="45" spans="1:9" s="15" customFormat="1" ht="17.399999999999999" hidden="1">
      <c r="A45" s="74" t="s">
        <v>11</v>
      </c>
      <c r="B45" s="177"/>
      <c r="C45" s="177"/>
      <c r="D45" s="177"/>
      <c r="E45" s="80" t="s">
        <v>12</v>
      </c>
      <c r="F45" s="79" t="e">
        <f>SUM(F34:F44)</f>
        <v>#REF!</v>
      </c>
      <c r="H45" s="46">
        <v>0</v>
      </c>
      <c r="I45" s="40" t="e">
        <f>H45-F45</f>
        <v>#REF!</v>
      </c>
    </row>
    <row r="46" spans="1:9" hidden="1"/>
    <row r="47" spans="1:9" ht="31.5" hidden="1" customHeight="1">
      <c r="A47" s="178" t="s">
        <v>84</v>
      </c>
      <c r="B47" s="178"/>
      <c r="C47" s="174" t="s">
        <v>132</v>
      </c>
      <c r="D47" s="174"/>
      <c r="E47" s="174"/>
      <c r="F47" s="174"/>
      <c r="G47" s="29"/>
    </row>
    <row r="48" spans="1:9" s="15" customFormat="1" ht="17.399999999999999" hidden="1">
      <c r="A48" s="170" t="s">
        <v>133</v>
      </c>
      <c r="B48" s="177" t="s">
        <v>42</v>
      </c>
      <c r="C48" s="177"/>
      <c r="D48" s="177"/>
      <c r="E48" s="177" t="s">
        <v>43</v>
      </c>
      <c r="F48" s="177" t="s">
        <v>44</v>
      </c>
    </row>
    <row r="49" spans="1:9" s="15" customFormat="1" ht="27.75" hidden="1" customHeight="1">
      <c r="A49" s="172"/>
      <c r="B49" s="177"/>
      <c r="C49" s="177"/>
      <c r="D49" s="177"/>
      <c r="E49" s="177"/>
      <c r="F49" s="177"/>
    </row>
    <row r="50" spans="1:9" s="15" customFormat="1" ht="17.399999999999999" hidden="1">
      <c r="A50" s="75">
        <v>1</v>
      </c>
      <c r="B50" s="177">
        <v>2</v>
      </c>
      <c r="C50" s="177"/>
      <c r="D50" s="177"/>
      <c r="E50" s="76">
        <v>3</v>
      </c>
      <c r="F50" s="76">
        <v>4</v>
      </c>
    </row>
    <row r="51" spans="1:9" s="15" customFormat="1" ht="40.5" hidden="1" customHeight="1">
      <c r="A51" s="77">
        <v>1</v>
      </c>
      <c r="B51" s="176" t="s">
        <v>134</v>
      </c>
      <c r="C51" s="176"/>
      <c r="D51" s="176"/>
      <c r="E51" s="75" t="s">
        <v>135</v>
      </c>
      <c r="F51" s="78"/>
    </row>
    <row r="52" spans="1:9" s="15" customFormat="1" ht="17.399999999999999" hidden="1">
      <c r="A52" s="77" t="s">
        <v>136</v>
      </c>
      <c r="B52" s="176" t="s">
        <v>137</v>
      </c>
      <c r="C52" s="176"/>
      <c r="D52" s="176"/>
      <c r="E52" s="43" t="e">
        <f>'1.1'!#REF!</f>
        <v>#REF!</v>
      </c>
      <c r="F52" s="79" t="e">
        <f>E52*22%</f>
        <v>#REF!</v>
      </c>
    </row>
    <row r="53" spans="1:9" s="15" customFormat="1" ht="17.399999999999999" hidden="1">
      <c r="A53" s="77" t="s">
        <v>138</v>
      </c>
      <c r="B53" s="176" t="s">
        <v>139</v>
      </c>
      <c r="C53" s="176"/>
      <c r="D53" s="176"/>
      <c r="E53" s="75"/>
      <c r="F53" s="78"/>
    </row>
    <row r="54" spans="1:9" s="15" customFormat="1" ht="42.75" hidden="1" customHeight="1">
      <c r="A54" s="77" t="s">
        <v>140</v>
      </c>
      <c r="B54" s="176" t="s">
        <v>45</v>
      </c>
      <c r="C54" s="176"/>
      <c r="D54" s="176"/>
      <c r="E54" s="75"/>
      <c r="F54" s="78"/>
    </row>
    <row r="55" spans="1:9" s="15" customFormat="1" ht="40.5" hidden="1" customHeight="1">
      <c r="A55" s="77">
        <v>2</v>
      </c>
      <c r="B55" s="176" t="s">
        <v>141</v>
      </c>
      <c r="C55" s="176"/>
      <c r="D55" s="176"/>
      <c r="E55" s="75" t="s">
        <v>135</v>
      </c>
      <c r="F55" s="78"/>
    </row>
    <row r="56" spans="1:9" s="15" customFormat="1" ht="42" hidden="1" customHeight="1">
      <c r="A56" s="77" t="s">
        <v>142</v>
      </c>
      <c r="B56" s="176" t="s">
        <v>143</v>
      </c>
      <c r="C56" s="176"/>
      <c r="D56" s="176"/>
      <c r="E56" s="79" t="e">
        <f>E52</f>
        <v>#REF!</v>
      </c>
      <c r="F56" s="79" t="e">
        <f>E56*2.9%</f>
        <v>#REF!</v>
      </c>
    </row>
    <row r="57" spans="1:9" s="15" customFormat="1" ht="30" hidden="1" customHeight="1">
      <c r="A57" s="77" t="s">
        <v>144</v>
      </c>
      <c r="B57" s="176" t="s">
        <v>145</v>
      </c>
      <c r="C57" s="176"/>
      <c r="D57" s="176"/>
      <c r="E57" s="79"/>
      <c r="F57" s="79"/>
    </row>
    <row r="58" spans="1:9" s="15" customFormat="1" ht="44.25" hidden="1" customHeight="1">
      <c r="A58" s="77" t="s">
        <v>146</v>
      </c>
      <c r="B58" s="176" t="s">
        <v>147</v>
      </c>
      <c r="C58" s="176"/>
      <c r="D58" s="176"/>
      <c r="E58" s="79" t="e">
        <f>E52</f>
        <v>#REF!</v>
      </c>
      <c r="F58" s="79" t="e">
        <f>E58*0.2%</f>
        <v>#REF!</v>
      </c>
    </row>
    <row r="59" spans="1:9" s="15" customFormat="1" ht="42" hidden="1" customHeight="1">
      <c r="A59" s="77" t="s">
        <v>148</v>
      </c>
      <c r="B59" s="176" t="s">
        <v>149</v>
      </c>
      <c r="C59" s="176"/>
      <c r="D59" s="176"/>
      <c r="E59" s="78"/>
      <c r="F59" s="78"/>
    </row>
    <row r="60" spans="1:9" s="15" customFormat="1" ht="39.75" hidden="1" customHeight="1">
      <c r="A60" s="77" t="s">
        <v>150</v>
      </c>
      <c r="B60" s="176" t="s">
        <v>149</v>
      </c>
      <c r="C60" s="176"/>
      <c r="D60" s="176"/>
      <c r="E60" s="78"/>
      <c r="F60" s="78"/>
    </row>
    <row r="61" spans="1:9" s="15" customFormat="1" ht="40.5" hidden="1" customHeight="1">
      <c r="A61" s="77">
        <v>3</v>
      </c>
      <c r="B61" s="176" t="s">
        <v>151</v>
      </c>
      <c r="C61" s="176"/>
      <c r="D61" s="176"/>
      <c r="E61" s="79" t="e">
        <f>E52</f>
        <v>#REF!</v>
      </c>
      <c r="F61" s="79" t="e">
        <f>E61*5.1%</f>
        <v>#REF!</v>
      </c>
    </row>
    <row r="62" spans="1:9" s="15" customFormat="1" ht="17.399999999999999" hidden="1">
      <c r="A62" s="74" t="s">
        <v>11</v>
      </c>
      <c r="B62" s="177"/>
      <c r="C62" s="177"/>
      <c r="D62" s="177"/>
      <c r="E62" s="80" t="s">
        <v>12</v>
      </c>
      <c r="F62" s="79" t="e">
        <f>SUM(F51:F61)</f>
        <v>#REF!</v>
      </c>
      <c r="I62" s="40"/>
    </row>
    <row r="63" spans="1:9" hidden="1"/>
    <row r="65" spans="1:14" ht="96" hidden="1" customHeight="1">
      <c r="A65" s="178" t="s">
        <v>84</v>
      </c>
      <c r="B65" s="178"/>
      <c r="C65" s="179" t="s">
        <v>196</v>
      </c>
      <c r="D65" s="179"/>
      <c r="E65" s="179"/>
      <c r="F65" s="179"/>
      <c r="G65" s="179"/>
      <c r="J65" s="179"/>
      <c r="K65" s="179"/>
      <c r="L65" s="179"/>
      <c r="M65" s="179"/>
      <c r="N65" s="179"/>
    </row>
    <row r="66" spans="1:14" s="15" customFormat="1" ht="17.399999999999999" hidden="1">
      <c r="A66" s="170" t="s">
        <v>133</v>
      </c>
      <c r="B66" s="177" t="s">
        <v>42</v>
      </c>
      <c r="C66" s="177"/>
      <c r="D66" s="177"/>
      <c r="E66" s="177" t="s">
        <v>43</v>
      </c>
      <c r="F66" s="177" t="s">
        <v>44</v>
      </c>
    </row>
    <row r="67" spans="1:14" s="15" customFormat="1" ht="27.75" hidden="1" customHeight="1">
      <c r="A67" s="172"/>
      <c r="B67" s="177"/>
      <c r="C67" s="177"/>
      <c r="D67" s="177"/>
      <c r="E67" s="177"/>
      <c r="F67" s="177"/>
    </row>
    <row r="68" spans="1:14" s="15" customFormat="1" ht="17.399999999999999" hidden="1">
      <c r="A68" s="75">
        <v>1</v>
      </c>
      <c r="B68" s="177">
        <v>2</v>
      </c>
      <c r="C68" s="177"/>
      <c r="D68" s="177"/>
      <c r="E68" s="76">
        <v>3</v>
      </c>
      <c r="F68" s="76">
        <v>4</v>
      </c>
    </row>
    <row r="69" spans="1:14" s="15" customFormat="1" ht="40.5" hidden="1" customHeight="1">
      <c r="A69" s="77">
        <v>1</v>
      </c>
      <c r="B69" s="176" t="s">
        <v>134</v>
      </c>
      <c r="C69" s="176"/>
      <c r="D69" s="176"/>
      <c r="E69" s="75" t="s">
        <v>135</v>
      </c>
      <c r="F69" s="78"/>
    </row>
    <row r="70" spans="1:14" s="15" customFormat="1" ht="17.399999999999999" hidden="1">
      <c r="A70" s="77" t="s">
        <v>136</v>
      </c>
      <c r="B70" s="176" t="s">
        <v>137</v>
      </c>
      <c r="C70" s="176"/>
      <c r="D70" s="176"/>
      <c r="E70" s="43">
        <f>'1.1'!C29</f>
        <v>0</v>
      </c>
      <c r="F70" s="79">
        <f>E70*22%</f>
        <v>0</v>
      </c>
    </row>
    <row r="71" spans="1:14" s="15" customFormat="1" ht="17.399999999999999" hidden="1">
      <c r="A71" s="77" t="s">
        <v>138</v>
      </c>
      <c r="B71" s="176" t="s">
        <v>139</v>
      </c>
      <c r="C71" s="176"/>
      <c r="D71" s="176"/>
      <c r="E71" s="75"/>
      <c r="F71" s="78"/>
    </row>
    <row r="72" spans="1:14" s="15" customFormat="1" ht="42.75" hidden="1" customHeight="1">
      <c r="A72" s="77" t="s">
        <v>140</v>
      </c>
      <c r="B72" s="176" t="s">
        <v>45</v>
      </c>
      <c r="C72" s="176"/>
      <c r="D72" s="176"/>
      <c r="E72" s="75"/>
      <c r="F72" s="78"/>
    </row>
    <row r="73" spans="1:14" s="15" customFormat="1" ht="40.5" hidden="1" customHeight="1">
      <c r="A73" s="77">
        <v>2</v>
      </c>
      <c r="B73" s="176" t="s">
        <v>141</v>
      </c>
      <c r="C73" s="176"/>
      <c r="D73" s="176"/>
      <c r="E73" s="75" t="s">
        <v>135</v>
      </c>
      <c r="F73" s="78"/>
    </row>
    <row r="74" spans="1:14" s="15" customFormat="1" ht="42" hidden="1" customHeight="1">
      <c r="A74" s="77" t="s">
        <v>142</v>
      </c>
      <c r="B74" s="176" t="s">
        <v>143</v>
      </c>
      <c r="C74" s="176"/>
      <c r="D74" s="176"/>
      <c r="E74" s="79">
        <f>E70</f>
        <v>0</v>
      </c>
      <c r="F74" s="79">
        <f>E74*2.9%</f>
        <v>0</v>
      </c>
    </row>
    <row r="75" spans="1:14" s="15" customFormat="1" ht="30" hidden="1" customHeight="1">
      <c r="A75" s="77" t="s">
        <v>144</v>
      </c>
      <c r="B75" s="176" t="s">
        <v>145</v>
      </c>
      <c r="C75" s="176"/>
      <c r="D75" s="176"/>
      <c r="E75" s="79"/>
      <c r="F75" s="79"/>
    </row>
    <row r="76" spans="1:14" s="15" customFormat="1" ht="44.25" hidden="1" customHeight="1">
      <c r="A76" s="77" t="s">
        <v>146</v>
      </c>
      <c r="B76" s="176" t="s">
        <v>147</v>
      </c>
      <c r="C76" s="176"/>
      <c r="D76" s="176"/>
      <c r="E76" s="79">
        <f>E70</f>
        <v>0</v>
      </c>
      <c r="F76" s="79">
        <f>E76*0.2%</f>
        <v>0</v>
      </c>
    </row>
    <row r="77" spans="1:14" s="15" customFormat="1" ht="42" hidden="1" customHeight="1">
      <c r="A77" s="77" t="s">
        <v>148</v>
      </c>
      <c r="B77" s="176" t="s">
        <v>149</v>
      </c>
      <c r="C77" s="176"/>
      <c r="D77" s="176"/>
      <c r="E77" s="78"/>
      <c r="F77" s="78"/>
    </row>
    <row r="78" spans="1:14" s="15" customFormat="1" ht="39.75" hidden="1" customHeight="1">
      <c r="A78" s="77" t="s">
        <v>150</v>
      </c>
      <c r="B78" s="176" t="s">
        <v>149</v>
      </c>
      <c r="C78" s="176"/>
      <c r="D78" s="176"/>
      <c r="E78" s="78"/>
      <c r="F78" s="78"/>
    </row>
    <row r="79" spans="1:14" s="15" customFormat="1" ht="40.5" hidden="1" customHeight="1">
      <c r="A79" s="77">
        <v>3</v>
      </c>
      <c r="B79" s="176" t="s">
        <v>151</v>
      </c>
      <c r="C79" s="176"/>
      <c r="D79" s="176"/>
      <c r="E79" s="79">
        <f>E70</f>
        <v>0</v>
      </c>
      <c r="F79" s="79">
        <f>E79*5.1%</f>
        <v>0</v>
      </c>
    </row>
    <row r="80" spans="1:14" s="15" customFormat="1" ht="17.399999999999999" hidden="1">
      <c r="A80" s="74" t="s">
        <v>11</v>
      </c>
      <c r="B80" s="177"/>
      <c r="C80" s="177"/>
      <c r="D80" s="177"/>
      <c r="E80" s="80" t="s">
        <v>12</v>
      </c>
      <c r="F80" s="79">
        <f>SUM(F69:F79)</f>
        <v>0</v>
      </c>
      <c r="H80" s="81"/>
      <c r="I80" s="81">
        <f>H80-F80</f>
        <v>0</v>
      </c>
      <c r="J80" s="81"/>
    </row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</sheetData>
  <mergeCells count="87">
    <mergeCell ref="J19:N19"/>
    <mergeCell ref="A47:B47"/>
    <mergeCell ref="C47:F47"/>
    <mergeCell ref="B44:D44"/>
    <mergeCell ref="B45:D45"/>
    <mergeCell ref="E31:E32"/>
    <mergeCell ref="F31:F32"/>
    <mergeCell ref="B33:D33"/>
    <mergeCell ref="B34:D34"/>
    <mergeCell ref="B35:D35"/>
    <mergeCell ref="B29:D29"/>
    <mergeCell ref="B28:D28"/>
    <mergeCell ref="A20:A21"/>
    <mergeCell ref="B20:D21"/>
    <mergeCell ref="E20:E21"/>
    <mergeCell ref="B22:D22"/>
    <mergeCell ref="A2:G2"/>
    <mergeCell ref="A3:G3"/>
    <mergeCell ref="A5:B5"/>
    <mergeCell ref="C5:G5"/>
    <mergeCell ref="A6:A7"/>
    <mergeCell ref="B6:D7"/>
    <mergeCell ref="E6:E7"/>
    <mergeCell ref="F6:F7"/>
    <mergeCell ref="B23:D23"/>
    <mergeCell ref="B24:D24"/>
    <mergeCell ref="B25:D25"/>
    <mergeCell ref="B26:D26"/>
    <mergeCell ref="B27:D27"/>
    <mergeCell ref="A19:B19"/>
    <mergeCell ref="C19:G19"/>
    <mergeCell ref="F20:F21"/>
    <mergeCell ref="A48:A49"/>
    <mergeCell ref="B48:D49"/>
    <mergeCell ref="A31:A32"/>
    <mergeCell ref="B31:D32"/>
    <mergeCell ref="B36:D36"/>
    <mergeCell ref="B37:D37"/>
    <mergeCell ref="B38:D38"/>
    <mergeCell ref="B39:D39"/>
    <mergeCell ref="B40:D40"/>
    <mergeCell ref="B41:D41"/>
    <mergeCell ref="B42:D42"/>
    <mergeCell ref="B43:D43"/>
    <mergeCell ref="E48:E49"/>
    <mergeCell ref="F48:F49"/>
    <mergeCell ref="B50:D50"/>
    <mergeCell ref="B62:D62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A65:B65"/>
    <mergeCell ref="C65:G65"/>
    <mergeCell ref="J65:N65"/>
    <mergeCell ref="A66:A67"/>
    <mergeCell ref="B66:D67"/>
    <mergeCell ref="E66:E67"/>
    <mergeCell ref="F66:F67"/>
    <mergeCell ref="B68:D68"/>
    <mergeCell ref="B69:D69"/>
    <mergeCell ref="B70:D70"/>
    <mergeCell ref="B71:D71"/>
    <mergeCell ref="B72:D72"/>
    <mergeCell ref="B78:D78"/>
    <mergeCell ref="B79:D79"/>
    <mergeCell ref="B80:D80"/>
    <mergeCell ref="B73:D73"/>
    <mergeCell ref="B74:D74"/>
    <mergeCell ref="B75:D75"/>
    <mergeCell ref="B76:D76"/>
    <mergeCell ref="B77:D77"/>
    <mergeCell ref="B13:D13"/>
    <mergeCell ref="B14:D14"/>
    <mergeCell ref="B15:D15"/>
    <mergeCell ref="B8:D8"/>
    <mergeCell ref="B9:D9"/>
    <mergeCell ref="B10:D10"/>
    <mergeCell ref="B11:D11"/>
    <mergeCell ref="B12:D12"/>
  </mergeCells>
  <pageMargins left="0.98425196850393704" right="0.39370078740157483" top="0.39370078740157483" bottom="0.39370078740157483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21</vt:i4>
      </vt:variant>
    </vt:vector>
  </HeadingPairs>
  <TitlesOfParts>
    <vt:vector size="43" baseType="lpstr">
      <vt:lpstr>титул</vt:lpstr>
      <vt:lpstr>Д1</vt:lpstr>
      <vt:lpstr>Д2</vt:lpstr>
      <vt:lpstr>Д3</vt:lpstr>
      <vt:lpstr>Д4</vt:lpstr>
      <vt:lpstr>1.1</vt:lpstr>
      <vt:lpstr>1.2</vt:lpstr>
      <vt:lpstr>1.3</vt:lpstr>
      <vt:lpstr>1.4</vt:lpstr>
      <vt:lpstr>2</vt:lpstr>
      <vt:lpstr>3</vt:lpstr>
      <vt:lpstr>4</vt:lpstr>
      <vt:lpstr>5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'1.1'!Область_печати</vt:lpstr>
      <vt:lpstr>'1.2'!Область_печати</vt:lpstr>
      <vt:lpstr>'1.3'!Область_печати</vt:lpstr>
      <vt:lpstr>'1.4'!Область_печати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Д1!Область_печати</vt:lpstr>
      <vt:lpstr>Д2!Область_печати</vt:lpstr>
      <vt:lpstr>Д3!Область_печати</vt:lpstr>
      <vt:lpstr>Д4!Область_печати</vt:lpstr>
      <vt:lpstr>титул!Область_печати</vt:lpstr>
    </vt:vector>
  </TitlesOfParts>
  <Company>ADM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Даша</dc:creator>
  <cp:lastModifiedBy>админ</cp:lastModifiedBy>
  <cp:lastPrinted>2021-07-01T02:49:48Z</cp:lastPrinted>
  <dcterms:created xsi:type="dcterms:W3CDTF">2020-02-12T11:39:25Z</dcterms:created>
  <dcterms:modified xsi:type="dcterms:W3CDTF">2024-04-07T18:38:12Z</dcterms:modified>
</cp:coreProperties>
</file>