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000" tabRatio="933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'1.1'!$A$1:$G$55</definedName>
    <definedName name="_xlnm.Print_Area" localSheetId="6">'1.2'!$A$1:$G$9</definedName>
    <definedName name="_xlnm.Print_Area" localSheetId="7">'1.3'!$A$1:$G$9</definedName>
    <definedName name="_xlnm.Print_Area" localSheetId="8">'1.4'!$A$1:$G$102</definedName>
    <definedName name="_xlnm.Print_Area" localSheetId="9">'2'!$A$1:$F$28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'6.5'!$A$1:$F$62</definedName>
    <definedName name="_xlnm.Print_Area" localSheetId="18">'6.6'!$A$1:$E$70</definedName>
    <definedName name="_xlnm.Print_Area" localSheetId="19">'6.7'!$A$1:$F$77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Д2!$A$1:$F$39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72"/>
  <c r="F8" i="57"/>
  <c r="E25" i="73" l="1"/>
  <c r="H25"/>
  <c r="C25"/>
  <c r="A24"/>
  <c r="E37" l="1"/>
  <c r="H37" s="1"/>
  <c r="C37"/>
  <c r="A35"/>
  <c r="E30" l="1"/>
  <c r="D29"/>
  <c r="E13"/>
  <c r="D9"/>
  <c r="D10"/>
  <c r="D8"/>
  <c r="E36" i="71" l="1"/>
  <c r="H36" s="1"/>
  <c r="E30" l="1"/>
  <c r="E69" i="73" l="1"/>
  <c r="E76" l="1"/>
  <c r="H76" s="1"/>
  <c r="C76"/>
  <c r="A75"/>
  <c r="H69"/>
  <c r="C69"/>
  <c r="A66"/>
  <c r="E61"/>
  <c r="H61" s="1"/>
  <c r="C61"/>
  <c r="A60"/>
  <c r="D65" i="72"/>
  <c r="G65" s="1"/>
  <c r="D57"/>
  <c r="G57" s="1"/>
  <c r="E62" i="62"/>
  <c r="E65" s="1"/>
  <c r="F65" s="1"/>
  <c r="E50"/>
  <c r="F50" s="1"/>
  <c r="I41" i="59"/>
  <c r="D41"/>
  <c r="E41" s="1"/>
  <c r="I35"/>
  <c r="B35"/>
  <c r="F17"/>
  <c r="E17"/>
  <c r="D12" i="58"/>
  <c r="E16" i="56"/>
  <c r="F62" i="62" l="1"/>
  <c r="F67" s="1"/>
  <c r="I67" s="1"/>
  <c r="E53"/>
  <c r="F53" s="1"/>
  <c r="F55" s="1"/>
  <c r="I55" s="1"/>
  <c r="D10" i="72"/>
  <c r="E11" i="71"/>
  <c r="C17" i="59"/>
  <c r="D14" i="72" l="1"/>
  <c r="E19" i="73" l="1"/>
  <c r="H19" s="1"/>
  <c r="C19"/>
  <c r="A18"/>
  <c r="E14" i="63" l="1"/>
  <c r="E13"/>
  <c r="E11"/>
  <c r="E15" s="1"/>
  <c r="E37" i="62"/>
  <c r="F37" s="1"/>
  <c r="E12" i="56"/>
  <c r="H13"/>
  <c r="H8"/>
  <c r="E40" i="62" l="1"/>
  <c r="F40" s="1"/>
  <c r="F42" s="1"/>
  <c r="I42" s="1"/>
  <c r="E24"/>
  <c r="F24" s="1"/>
  <c r="E27" l="1"/>
  <c r="F27" s="1"/>
  <c r="F29" s="1"/>
  <c r="I29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33" i="64" l="1"/>
  <c r="H33" s="1"/>
  <c r="E47" i="71"/>
  <c r="I27" i="55" l="1"/>
  <c r="H23" i="63" l="1"/>
  <c r="D27" i="72" l="1"/>
  <c r="A8" i="58" l="1"/>
  <c r="F25" i="55" l="1"/>
  <c r="F24"/>
  <c r="F27" s="1"/>
  <c r="F23"/>
  <c r="B17" i="59" l="1"/>
  <c r="E18" i="56" l="1"/>
  <c r="F2" i="55"/>
  <c r="E54" i="71" l="1"/>
  <c r="H54" s="1"/>
  <c r="H30" i="73"/>
  <c r="C30"/>
  <c r="A28"/>
  <c r="D49" i="72"/>
  <c r="I28" i="59"/>
  <c r="D35" i="58"/>
  <c r="H7" i="56" l="1"/>
  <c r="H18" l="1"/>
  <c r="C20" i="63" l="1"/>
  <c r="E8" i="70" l="1"/>
  <c r="A20" i="72" l="1"/>
  <c r="A21" s="1"/>
  <c r="A22" s="1"/>
  <c r="A23" s="1"/>
  <c r="A24" s="1"/>
  <c r="A25" s="1"/>
  <c r="A26" s="1"/>
  <c r="D13" i="58"/>
  <c r="I14" i="57"/>
  <c r="G27" i="72" l="1"/>
  <c r="E40" i="67" l="1"/>
  <c r="E46" i="73" l="1"/>
  <c r="H46" s="1"/>
  <c r="C46"/>
  <c r="A45"/>
  <c r="D28" i="58"/>
  <c r="H28" s="1"/>
  <c r="E33" i="67" l="1"/>
  <c r="E32"/>
  <c r="C24" i="64"/>
  <c r="C23"/>
  <c r="C16"/>
  <c r="C15"/>
  <c r="E23" i="59"/>
  <c r="I23" s="1"/>
  <c r="D23"/>
  <c r="D17"/>
  <c r="G17" l="1"/>
  <c r="I17" l="1"/>
  <c r="J17" s="1"/>
  <c r="E10" i="62"/>
  <c r="A53" i="73"/>
  <c r="A33" i="72"/>
  <c r="A34" s="1"/>
  <c r="D35"/>
  <c r="G35" s="1"/>
  <c r="E9" i="68"/>
  <c r="I7" s="1"/>
  <c r="E25" i="64"/>
  <c r="H25" s="1"/>
  <c r="E21" i="59"/>
  <c r="G15"/>
  <c r="F15"/>
  <c r="D15"/>
  <c r="A7" i="58"/>
  <c r="F10" i="62" l="1"/>
  <c r="E13"/>
  <c r="F13" s="1"/>
  <c r="F15" s="1"/>
  <c r="I15" s="1"/>
  <c r="D8" i="75"/>
  <c r="E54" i="73"/>
  <c r="H54" s="1"/>
  <c r="C54"/>
  <c r="A8"/>
  <c r="G49" i="72"/>
  <c r="A48"/>
  <c r="D42"/>
  <c r="G42" s="1"/>
  <c r="A41"/>
  <c r="A9" i="58" l="1"/>
  <c r="A10" s="1"/>
  <c r="A11" s="1"/>
  <c r="A12" s="1"/>
  <c r="A10" i="72"/>
  <c r="H47" i="71" l="1"/>
  <c r="A42"/>
  <c r="A43" s="1"/>
  <c r="A44" s="1"/>
  <c r="A45" s="1"/>
  <c r="A46" s="1"/>
  <c r="H30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H13" i="73"/>
  <c r="C13"/>
  <c r="G14" i="72"/>
  <c r="E14" i="70" l="1"/>
  <c r="E17" i="64"/>
  <c r="F13" i="57" s="1"/>
  <c r="F48" i="67"/>
  <c r="F34"/>
  <c r="I34" s="1"/>
  <c r="E19"/>
  <c r="E12"/>
  <c r="E5"/>
  <c r="C4"/>
  <c r="E10" i="66"/>
  <c r="E23" i="63"/>
  <c r="D23" i="58"/>
  <c r="H23" s="1"/>
  <c r="D18"/>
  <c r="H18" s="1"/>
  <c r="H17" i="64" l="1"/>
  <c r="F42" i="67"/>
  <c r="I42" s="1"/>
  <c r="F15" i="57" l="1"/>
  <c r="H15" s="1"/>
  <c r="F8" i="61"/>
  <c r="I8" s="1"/>
  <c r="F8" i="60"/>
  <c r="H13" i="58"/>
</calcChain>
</file>

<file path=xl/sharedStrings.xml><?xml version="1.0" encoding="utf-8"?>
<sst xmlns="http://schemas.openxmlformats.org/spreadsheetml/2006/main" count="914" uniqueCount="291">
  <si>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</si>
  <si>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</si>
  <si>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</si>
  <si>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</si>
  <si>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</si>
  <si>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</si>
  <si>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</si>
  <si>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</si>
  <si>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</si>
  <si>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</si>
  <si>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</si>
  <si>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</si>
  <si>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</si>
  <si>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</si>
  <si>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</si>
  <si>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</si>
  <si>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</si>
  <si>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</si>
  <si>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</si>
  <si>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</si>
  <si>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</si>
  <si>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</si>
  <si>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</si>
  <si>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</si>
  <si>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</si>
  <si>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</si>
  <si>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</si>
  <si>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</si>
  <si>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</si>
  <si>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</si>
  <si>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</si>
  <si>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</si>
  <si>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</si>
  <si>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</si>
  <si>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</si>
  <si>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</si>
  <si>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</si>
  <si>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</si>
  <si>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</si>
  <si>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</si>
  <si>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</si>
  <si>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</si>
  <si>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Размер базы для начисления страховых взносов, руб.</t>
  </si>
  <si>
    <t>Сумма взноса, руб.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</si>
  <si>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</si>
  <si>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</si>
  <si>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</si>
  <si>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</si>
  <si>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</si>
  <si>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</si>
  <si>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</si>
  <si>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</si>
  <si>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</si>
  <si>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</si>
  <si>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</si>
  <si>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</si>
  <si>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</si>
  <si>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</si>
  <si>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</si>
  <si>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</si>
  <si>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</si>
  <si>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</si>
  <si>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</si>
  <si>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</si>
  <si>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</si>
  <si>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</si>
  <si>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</si>
  <si>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</si>
  <si>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</si>
  <si>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</si>
  <si>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</si>
  <si>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</si>
  <si>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</si>
  <si>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</si>
  <si>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</si>
  <si>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</si>
  <si>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</si>
  <si>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</si>
  <si>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</si>
  <si>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</si>
  <si>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</si>
  <si>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</si>
  <si>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</si>
  <si>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</si>
  <si>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</si>
  <si>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</si>
  <si>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</si>
  <si>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</si>
  <si>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</si>
  <si>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</si>
  <si>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</si>
  <si>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</si>
  <si>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</si>
  <si>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</si>
  <si>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</si>
  <si>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</si>
  <si>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</si>
  <si>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</si>
  <si>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</si>
  <si>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</si>
  <si>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</si>
  <si>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</si>
  <si>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</si>
  <si>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</si>
  <si>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</si>
  <si>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</si>
  <si>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</si>
  <si>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</si>
  <si>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</si>
  <si>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</si>
  <si>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</si>
  <si>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</si>
  <si>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</si>
  <si>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</si>
  <si>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</si>
  <si>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</si>
  <si>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</si>
  <si>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</si>
  <si>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</si>
  <si>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</si>
  <si>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</si>
  <si>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</si>
  <si>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</si>
  <si>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</si>
  <si>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</si>
  <si>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</si>
  <si>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</si>
  <si>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</si>
  <si>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</si>
  <si>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</si>
  <si>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№</t>
  </si>
  <si>
    <t>х</t>
  </si>
  <si>
    <t>1.1.</t>
  </si>
  <si>
    <t>1.2.</t>
  </si>
  <si>
    <t>2.1.</t>
  </si>
  <si>
    <t>2.2.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</si>
  <si>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</si>
  <si>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</si>
  <si>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</si>
  <si>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</si>
  <si>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</si>
  <si>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</si>
  <si>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</si>
  <si>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</si>
  <si>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</si>
  <si>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</si>
  <si>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</si>
  <si>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</si>
  <si>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</si>
  <si>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</si>
  <si>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</si>
  <si>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</si>
  <si>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</si>
  <si>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</si>
  <si>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</si>
  <si>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</si>
  <si>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</si>
  <si>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</si>
  <si>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</si>
  <si>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</si>
  <si>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</si>
  <si>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</si>
  <si>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</si>
  <si>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</si>
  <si>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</si>
  <si>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</si>
  <si>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</si>
  <si>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</si>
  <si>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</si>
  <si>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</si>
  <si>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</si>
  <si>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</si>
  <si>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</si>
  <si>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</si>
  <si>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</si>
  <si>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</si>
  <si>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</si>
  <si>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</si>
  <si>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</si>
  <si>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</si>
  <si>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</si>
  <si>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</si>
  <si>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</si>
  <si>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</si>
  <si>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</si>
  <si>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</si>
  <si>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</si>
  <si>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</si>
  <si>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</si>
  <si>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</si>
  <si>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</si>
  <si>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</si>
  <si>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</si>
  <si>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</si>
  <si>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</si>
  <si>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</si>
  <si>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</si>
  <si>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</si>
  <si>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</si>
  <si>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</si>
  <si>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</si>
  <si>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</si>
  <si>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</si>
  <si>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</si>
  <si>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</si>
  <si>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</si>
  <si>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</si>
  <si>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</si>
  <si>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</si>
  <si>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</si>
  <si>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</si>
  <si>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</si>
  <si>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</si>
  <si>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</si>
  <si>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</si>
  <si>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</si>
  <si>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</si>
  <si>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</si>
  <si>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</si>
  <si>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</si>
  <si>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</si>
  <si>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</si>
  <si>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</si>
  <si>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</si>
  <si>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</si>
  <si>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</si>
  <si>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</si>
  <si>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</si>
  <si>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</si>
  <si>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</si>
  <si>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</si>
  <si>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</si>
  <si>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</si>
  <si>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</si>
  <si>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</si>
  <si>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</si>
  <si>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</si>
  <si>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</si>
  <si>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</si>
  <si>
    <t>9061241511130033001000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</si>
  <si>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 Выплаты ежемесячного денежного вознаграждения за классное руководство педагогическим работникам</t>
  </si>
  <si>
    <t xml:space="preserve">22 классов * 12 мес * 5000руб. </t>
  </si>
  <si>
    <t>906124151130048205000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образовании«город Екатеринбург»)</t>
  </si>
  <si>
    <t>Обучающиеся 1˗4х классов за исключением обучающихся с ограниченными возможностями здоровья, детей инвалидов (завтрак)</t>
  </si>
  <si>
    <t xml:space="preserve">36394 дето-дней * 42,17 руб. </t>
  </si>
  <si>
    <t>906124151621028205000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</si>
  <si>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36394 дето-дней * 17,47 руб. </t>
  </si>
  <si>
    <t>Обучающиеся 5˗11х классов из семей, имеющих среднедушевой доход ниже величины прожиточного минимума, установленного в Свердловской области (завтрак)</t>
  </si>
  <si>
    <t xml:space="preserve">1032 дето-дней * 68,96 руб. </t>
  </si>
  <si>
    <t>Обучающиеся 5˗11х классов из многодетных семей (завтрак)</t>
  </si>
  <si>
    <t xml:space="preserve">9116 дето-дней * 68,96 руб. </t>
  </si>
  <si>
    <t>Обучающиеся 5-11х классов, являющиеся детьми-сиротами, детьми, оставшиеся без попечения родителей (опекаемые) завтрак</t>
  </si>
  <si>
    <t xml:space="preserve">1720 дето-дней *68,96 руб. </t>
  </si>
  <si>
    <t>Обучающиеся 5-11х классов, лиц, принимающих (принимавших) участие в СВО (завтрак)</t>
  </si>
  <si>
    <t xml:space="preserve">172 дето-дней * 68,96 руб. </t>
  </si>
  <si>
    <t>906124151631030000000 Обеспечение бесплатного проезда детей-сирот в общественном транспорте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</si>
  <si>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 xml:space="preserve">Проезд детей сирот </t>
  </si>
  <si>
    <t xml:space="preserve">Программное обеспечение для школьного питания </t>
  </si>
  <si>
    <t xml:space="preserve">канцтовары </t>
  </si>
  <si>
    <t xml:space="preserve">оплата </t>
  </si>
  <si>
    <t xml:space="preserve">Курсы повышения квалификации </t>
  </si>
  <si>
    <t>906124151130063001000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</si>
  <si>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Денежные выплаты советникам директора по воспитанию и взаимодействию с детскими общественными объединениями в общеобразовательных организациях</t>
  </si>
  <si>
    <t>906124992621060000000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здоровья, за счет областного бюджета</t>
  </si>
  <si>
    <t xml:space="preserve">путевка 21 день: 200чел * 3832,3руб. + 23 чел * 201,70руб. + 2чел * 1882,70 руб. </t>
  </si>
  <si>
    <t xml:space="preserve">путевка 21 день: 175 чел * 1882,70руб. + 23 чел * 1681 руб. </t>
  </si>
  <si>
    <t xml:space="preserve">Кол-во выплат </t>
  </si>
  <si>
    <t xml:space="preserve">Сумма за одну выплату </t>
  </si>
  <si>
    <t xml:space="preserve">Доходы от оказания услуг учреждениями, находящимися в ведении органов местного самоуправления городских округов (платные услуги), ГОЛ </t>
  </si>
  <si>
    <t xml:space="preserve">Аккарицидная обработка </t>
  </si>
  <si>
    <t xml:space="preserve">Медосмотр </t>
  </si>
  <si>
    <t xml:space="preserve">Лабораторные исследования </t>
  </si>
  <si>
    <t>Организация питания в ГОЛ</t>
  </si>
  <si>
    <t xml:space="preserve">Аптечка </t>
  </si>
  <si>
    <t xml:space="preserve">Хозяйственные расходы </t>
  </si>
  <si>
    <t xml:space="preserve">Антисептики </t>
  </si>
  <si>
    <t xml:space="preserve">Занятия по интересам </t>
  </si>
  <si>
    <t xml:space="preserve">Канцтовары </t>
  </si>
  <si>
    <t xml:space="preserve">Хозяйственные товары </t>
  </si>
  <si>
    <t xml:space="preserve">Дезинфекция помещения </t>
  </si>
  <si>
    <t>Доходы от оказания услуг учреждениями, находящимися в ведении органов местного самоуправления городских округов (платные услуги), ГОЛ</t>
  </si>
  <si>
    <t>Швейные машины</t>
  </si>
  <si>
    <t>стенды</t>
  </si>
  <si>
    <t>канцтовары</t>
  </si>
  <si>
    <t>Медали</t>
  </si>
  <si>
    <t>отпр 25.04.2024</t>
  </si>
  <si>
    <t>тактильная желтая ленту для инвалидов</t>
  </si>
  <si>
    <t>аттестаты</t>
  </si>
  <si>
    <t>на 17.05.2024</t>
  </si>
  <si>
    <t>906124152000008244000 Подготовка систем отопления, вентиляции и приборов учета тепловой энергии к работе в осенне-зимний период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«Создание условий для развития сети и модернизации материально-технической базы муниципальных организаций, обеспечение содержательного отдыха и качественного оздоровления детей и подростков»)</t>
  </si>
  <si>
    <t>Проведение опрессовки и гидропромывки внутренней системы отопления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</si>
</sst>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25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8" fillId="0" borderId="4" xfId="1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4" fontId="23" fillId="0" borderId="0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2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3" fontId="18" fillId="0" borderId="0" xfId="1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view="pageBreakPreview" zoomScaleSheetLayoutView="100" workbookViewId="0">
      <selection activeCell="A6" sqref="A6:G6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76" t="s">
        <v>0</v>
      </c>
      <c r="B3" s="176"/>
      <c r="C3" s="176"/>
      <c r="D3" s="176"/>
      <c r="E3" s="176"/>
      <c r="F3" s="176"/>
      <c r="G3" s="176"/>
    </row>
    <row r="4" spans="1:7">
      <c r="A4" s="176" t="s">
        <v>80</v>
      </c>
      <c r="B4" s="176"/>
      <c r="C4" s="176"/>
      <c r="D4" s="176"/>
      <c r="E4" s="176"/>
      <c r="F4" s="176"/>
      <c r="G4" s="176"/>
    </row>
    <row r="5" spans="1:7">
      <c r="A5" s="2"/>
      <c r="B5" s="2"/>
      <c r="C5" s="2"/>
      <c r="D5" s="2"/>
      <c r="E5" s="2"/>
      <c r="F5" s="2"/>
      <c r="G5" s="2"/>
    </row>
    <row r="6" spans="1:7">
      <c r="A6" s="178" t="s">
        <v>288</v>
      </c>
      <c r="B6" s="178"/>
      <c r="C6" s="178"/>
      <c r="D6" s="178"/>
      <c r="E6" s="178"/>
      <c r="F6" s="178"/>
      <c r="G6" s="178"/>
    </row>
    <row r="7" spans="1:7">
      <c r="A7" s="2"/>
      <c r="B7" s="2"/>
      <c r="C7" s="2"/>
      <c r="D7" s="2"/>
      <c r="E7" s="2"/>
      <c r="F7" s="2"/>
      <c r="G7" s="2"/>
    </row>
    <row r="8" spans="1:7" ht="38.25" customHeight="1">
      <c r="A8" s="177" t="s">
        <v>189</v>
      </c>
      <c r="B8" s="177"/>
      <c r="C8" s="177"/>
      <c r="D8" s="177"/>
      <c r="E8" s="177"/>
      <c r="F8" s="177"/>
      <c r="G8" s="177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70" zoomScaleSheetLayoutView="70" workbookViewId="0">
      <selection activeCell="G1" sqref="G1:I1048576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88671875" style="23" customWidth="1"/>
    <col min="7" max="7" width="16.44140625" style="23" hidden="1" customWidth="1"/>
    <col min="8" max="8" width="15.88671875" style="23" hidden="1" customWidth="1"/>
    <col min="9" max="9" width="9.10937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97" t="s">
        <v>44</v>
      </c>
      <c r="B2" s="197"/>
      <c r="C2" s="197"/>
      <c r="D2" s="197"/>
      <c r="E2" s="197"/>
      <c r="F2" s="197"/>
      <c r="G2" s="197"/>
    </row>
    <row r="3" spans="1:8">
      <c r="A3" s="197" t="s">
        <v>45</v>
      </c>
      <c r="B3" s="197"/>
      <c r="C3" s="197"/>
      <c r="D3" s="197"/>
      <c r="E3" s="197"/>
      <c r="F3" s="197"/>
      <c r="G3" s="197"/>
    </row>
    <row r="4" spans="1:8">
      <c r="A4" s="24"/>
    </row>
    <row r="5" spans="1:8">
      <c r="A5" s="197" t="s">
        <v>81</v>
      </c>
      <c r="B5" s="197"/>
      <c r="C5" s="210" t="s">
        <v>117</v>
      </c>
      <c r="D5" s="210"/>
      <c r="E5" s="210"/>
      <c r="F5" s="26"/>
      <c r="G5" s="26"/>
    </row>
    <row r="6" spans="1:8">
      <c r="A6" s="59"/>
      <c r="B6" s="59"/>
      <c r="C6" s="62"/>
      <c r="D6" s="62"/>
      <c r="E6" s="62"/>
      <c r="F6" s="62"/>
      <c r="G6" s="62"/>
    </row>
    <row r="7" spans="1:8" ht="33.75" customHeight="1">
      <c r="A7" s="215" t="s">
        <v>82</v>
      </c>
      <c r="B7" s="215"/>
      <c r="C7" s="211" t="s">
        <v>136</v>
      </c>
      <c r="D7" s="211"/>
      <c r="E7" s="211"/>
      <c r="F7" s="29"/>
      <c r="G7" s="29"/>
    </row>
    <row r="8" spans="1:8" ht="46.8">
      <c r="A8" s="58" t="s">
        <v>4</v>
      </c>
      <c r="B8" s="58" t="s">
        <v>46</v>
      </c>
      <c r="C8" s="58" t="s">
        <v>47</v>
      </c>
      <c r="D8" s="58" t="s">
        <v>48</v>
      </c>
      <c r="E8" s="58" t="s">
        <v>95</v>
      </c>
    </row>
    <row r="9" spans="1:8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8">
      <c r="A10" s="58">
        <v>1</v>
      </c>
      <c r="B10" s="63" t="s">
        <v>122</v>
      </c>
      <c r="C10" s="14"/>
      <c r="D10" s="58"/>
      <c r="E10" s="14">
        <v>66481.31</v>
      </c>
      <c r="G10" s="218" t="s">
        <v>218</v>
      </c>
      <c r="H10" s="218"/>
    </row>
    <row r="11" spans="1:8">
      <c r="A11" s="142">
        <v>2</v>
      </c>
      <c r="B11" s="147" t="s">
        <v>122</v>
      </c>
      <c r="C11" s="14"/>
      <c r="D11" s="142"/>
      <c r="E11" s="14">
        <f>SUM(Д2!E9:E13)</f>
        <v>1467000</v>
      </c>
      <c r="G11" s="148"/>
      <c r="H11" s="148"/>
    </row>
    <row r="12" spans="1:8">
      <c r="A12" s="58">
        <v>3</v>
      </c>
      <c r="B12" s="63" t="s">
        <v>137</v>
      </c>
      <c r="C12" s="14"/>
      <c r="D12" s="58"/>
      <c r="E12" s="14">
        <v>78816.429999999993</v>
      </c>
      <c r="G12" s="218" t="s">
        <v>219</v>
      </c>
      <c r="H12" s="218"/>
    </row>
    <row r="13" spans="1:8">
      <c r="A13" s="142">
        <v>4</v>
      </c>
      <c r="B13" s="147" t="s">
        <v>137</v>
      </c>
      <c r="C13" s="14"/>
      <c r="D13" s="142"/>
      <c r="E13" s="14">
        <f>SUM(Д2!E8)</f>
        <v>1535000</v>
      </c>
      <c r="G13" s="148"/>
      <c r="H13" s="148"/>
    </row>
    <row r="14" spans="1:8">
      <c r="A14" s="58">
        <v>5</v>
      </c>
      <c r="B14" s="63" t="s">
        <v>123</v>
      </c>
      <c r="C14" s="14"/>
      <c r="D14" s="58"/>
      <c r="E14" s="14">
        <f>Д2!E14</f>
        <v>66500</v>
      </c>
    </row>
    <row r="15" spans="1:8">
      <c r="A15" s="217" t="s">
        <v>11</v>
      </c>
      <c r="B15" s="217"/>
      <c r="C15" s="58" t="s">
        <v>12</v>
      </c>
      <c r="D15" s="58" t="s">
        <v>12</v>
      </c>
      <c r="E15" s="14">
        <f>SUM(E10:E14)</f>
        <v>3213797.74</v>
      </c>
    </row>
    <row r="16" spans="1:8">
      <c r="A16" s="24"/>
    </row>
    <row r="17" spans="1:8" ht="33.75" customHeight="1">
      <c r="A17" s="215" t="s">
        <v>82</v>
      </c>
      <c r="B17" s="215"/>
      <c r="C17" s="211" t="s">
        <v>83</v>
      </c>
      <c r="D17" s="211"/>
      <c r="E17" s="211"/>
      <c r="F17" s="29"/>
      <c r="G17" s="29"/>
    </row>
    <row r="18" spans="1:8" ht="46.8">
      <c r="A18" s="58" t="s">
        <v>4</v>
      </c>
      <c r="B18" s="58" t="s">
        <v>46</v>
      </c>
      <c r="C18" s="58" t="s">
        <v>47</v>
      </c>
      <c r="D18" s="58" t="s">
        <v>48</v>
      </c>
      <c r="E18" s="58" t="s">
        <v>95</v>
      </c>
    </row>
    <row r="19" spans="1:8">
      <c r="A19" s="58">
        <v>1</v>
      </c>
      <c r="B19" s="58">
        <v>2</v>
      </c>
      <c r="C19" s="58">
        <v>3</v>
      </c>
      <c r="D19" s="58">
        <v>4</v>
      </c>
      <c r="E19" s="58">
        <v>5</v>
      </c>
    </row>
    <row r="20" spans="1:8" ht="31.2">
      <c r="A20" s="58">
        <v>1</v>
      </c>
      <c r="B20" s="63" t="s">
        <v>138</v>
      </c>
      <c r="C20" s="14">
        <f>E20/D20</f>
        <v>13711.6</v>
      </c>
      <c r="D20" s="58">
        <v>12</v>
      </c>
      <c r="E20" s="14">
        <v>164539.20000000001</v>
      </c>
    </row>
    <row r="21" spans="1:8">
      <c r="A21" s="58">
        <v>2</v>
      </c>
      <c r="B21" s="63"/>
      <c r="C21" s="14"/>
      <c r="D21" s="58"/>
      <c r="E21" s="14"/>
    </row>
    <row r="22" spans="1:8">
      <c r="A22" s="58">
        <v>3</v>
      </c>
      <c r="B22" s="63"/>
      <c r="C22" s="14"/>
      <c r="D22" s="58"/>
      <c r="E22" s="14"/>
    </row>
    <row r="23" spans="1:8">
      <c r="A23" s="217" t="s">
        <v>11</v>
      </c>
      <c r="B23" s="217"/>
      <c r="C23" s="58" t="s">
        <v>12</v>
      </c>
      <c r="D23" s="58" t="s">
        <v>12</v>
      </c>
      <c r="E23" s="14">
        <f>SUM(E20:E22)</f>
        <v>164539.20000000001</v>
      </c>
      <c r="G23" s="23">
        <v>164539.20000000001</v>
      </c>
      <c r="H23" s="36">
        <f>G23-E23</f>
        <v>0</v>
      </c>
    </row>
  </sheetData>
  <mergeCells count="12">
    <mergeCell ref="A23:B23"/>
    <mergeCell ref="C17:E17"/>
    <mergeCell ref="A7:B7"/>
    <mergeCell ref="A15:B15"/>
    <mergeCell ref="A2:G2"/>
    <mergeCell ref="A3:G3"/>
    <mergeCell ref="A5:B5"/>
    <mergeCell ref="A17:B17"/>
    <mergeCell ref="C5:E5"/>
    <mergeCell ref="C7:E7"/>
    <mergeCell ref="G10:H10"/>
    <mergeCell ref="G12:H12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3"/>
  <sheetViews>
    <sheetView view="pageBreakPreview" topLeftCell="A5" zoomScale="70" zoomScaleSheetLayoutView="70" workbookViewId="0">
      <selection activeCell="G5" sqref="G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hidden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8"/>
      <c r="B1" s="30" t="s">
        <v>113</v>
      </c>
      <c r="C1" s="30" t="s">
        <v>114</v>
      </c>
      <c r="D1" s="58"/>
      <c r="E1" s="14"/>
    </row>
    <row r="2" spans="1:6" ht="124.8" hidden="1">
      <c r="A2" s="58"/>
      <c r="B2" s="30" t="s">
        <v>105</v>
      </c>
      <c r="C2" s="30" t="s">
        <v>106</v>
      </c>
      <c r="D2" s="58"/>
      <c r="E2" s="14"/>
    </row>
    <row r="3" spans="1:6" ht="124.8" hidden="1">
      <c r="A3" s="58"/>
      <c r="B3" s="30" t="s">
        <v>115</v>
      </c>
      <c r="C3" s="30" t="s">
        <v>116</v>
      </c>
      <c r="D3" s="58"/>
      <c r="E3" s="14"/>
    </row>
    <row r="4" spans="1:6" ht="93.6" hidden="1">
      <c r="A4" s="58"/>
      <c r="B4" s="30" t="s">
        <v>102</v>
      </c>
      <c r="C4" s="30"/>
      <c r="D4" s="58"/>
      <c r="E4" s="14"/>
    </row>
    <row r="5" spans="1:6">
      <c r="A5" s="24"/>
    </row>
    <row r="6" spans="1:6">
      <c r="A6" s="24"/>
    </row>
    <row r="7" spans="1:6">
      <c r="A7" s="197" t="s">
        <v>70</v>
      </c>
      <c r="B7" s="197"/>
      <c r="C7" s="197"/>
      <c r="D7" s="197"/>
      <c r="E7" s="197"/>
      <c r="F7" s="60"/>
    </row>
    <row r="8" spans="1:6">
      <c r="A8" s="24"/>
    </row>
    <row r="9" spans="1:6">
      <c r="A9" s="197" t="s">
        <v>81</v>
      </c>
      <c r="B9" s="197"/>
      <c r="C9" s="25" t="s">
        <v>97</v>
      </c>
      <c r="D9" s="25"/>
      <c r="E9" s="25"/>
      <c r="F9" s="26"/>
    </row>
    <row r="10" spans="1:6">
      <c r="A10" s="59"/>
      <c r="B10" s="59"/>
      <c r="C10" s="26"/>
      <c r="D10" s="26"/>
      <c r="E10" s="26"/>
      <c r="F10" s="26"/>
    </row>
    <row r="11" spans="1:6">
      <c r="A11" s="59"/>
      <c r="B11" s="59"/>
      <c r="C11" s="62">
        <v>851</v>
      </c>
      <c r="D11" s="62"/>
      <c r="E11" s="62"/>
      <c r="F11" s="62"/>
    </row>
    <row r="12" spans="1:6" ht="15" customHeight="1">
      <c r="A12" s="215" t="s">
        <v>82</v>
      </c>
      <c r="B12" s="215"/>
      <c r="C12" s="211" t="s">
        <v>83</v>
      </c>
      <c r="D12" s="211"/>
      <c r="E12" s="211"/>
      <c r="F12" s="29"/>
    </row>
    <row r="13" spans="1:6" ht="15" customHeight="1">
      <c r="A13" s="58" t="s">
        <v>4</v>
      </c>
      <c r="B13" s="58" t="s">
        <v>49</v>
      </c>
      <c r="C13" s="58" t="s">
        <v>50</v>
      </c>
      <c r="D13" s="58" t="s">
        <v>51</v>
      </c>
      <c r="E13" s="58" t="s">
        <v>98</v>
      </c>
    </row>
    <row r="14" spans="1:6" ht="15" customHeight="1">
      <c r="A14" s="58">
        <v>1</v>
      </c>
      <c r="B14" s="58">
        <v>2</v>
      </c>
      <c r="C14" s="58">
        <v>3</v>
      </c>
      <c r="D14" s="58">
        <v>4</v>
      </c>
      <c r="E14" s="58">
        <v>5</v>
      </c>
    </row>
    <row r="15" spans="1:6">
      <c r="A15" s="58">
        <v>1</v>
      </c>
      <c r="B15" s="30" t="s">
        <v>167</v>
      </c>
      <c r="C15" s="14">
        <f>E15/D15*100</f>
        <v>7916695.4545454532</v>
      </c>
      <c r="D15" s="103">
        <v>2.2000000000000002</v>
      </c>
      <c r="E15" s="14">
        <v>174167.3</v>
      </c>
    </row>
    <row r="16" spans="1:6">
      <c r="A16" s="58">
        <v>2</v>
      </c>
      <c r="B16" s="63" t="s">
        <v>168</v>
      </c>
      <c r="C16" s="14">
        <f>E16/D16*100</f>
        <v>160987250.66666666</v>
      </c>
      <c r="D16" s="103">
        <v>1.5</v>
      </c>
      <c r="E16" s="14">
        <v>2414808.7599999998</v>
      </c>
    </row>
    <row r="17" spans="1:8">
      <c r="A17" s="196" t="s">
        <v>11</v>
      </c>
      <c r="B17" s="196"/>
      <c r="C17" s="106"/>
      <c r="D17" s="103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59"/>
      <c r="B19" s="59"/>
      <c r="C19" s="105">
        <v>851</v>
      </c>
      <c r="D19" s="105"/>
      <c r="E19" s="105"/>
      <c r="F19" s="62"/>
    </row>
    <row r="20" spans="1:8" ht="51" customHeight="1">
      <c r="A20" s="215" t="s">
        <v>82</v>
      </c>
      <c r="B20" s="215"/>
      <c r="C20" s="211" t="s">
        <v>88</v>
      </c>
      <c r="D20" s="211"/>
      <c r="E20" s="211"/>
      <c r="F20" s="29"/>
    </row>
    <row r="21" spans="1:8" ht="15" customHeight="1">
      <c r="A21" s="58" t="s">
        <v>4</v>
      </c>
      <c r="B21" s="58" t="s">
        <v>49</v>
      </c>
      <c r="C21" s="103" t="s">
        <v>50</v>
      </c>
      <c r="D21" s="103" t="s">
        <v>51</v>
      </c>
      <c r="E21" s="103" t="s">
        <v>98</v>
      </c>
    </row>
    <row r="22" spans="1:8" ht="15" customHeight="1">
      <c r="A22" s="58">
        <v>1</v>
      </c>
      <c r="B22" s="58">
        <v>2</v>
      </c>
      <c r="C22" s="103">
        <v>3</v>
      </c>
      <c r="D22" s="103">
        <v>4</v>
      </c>
      <c r="E22" s="103">
        <v>5</v>
      </c>
    </row>
    <row r="23" spans="1:8">
      <c r="A23" s="58">
        <v>1</v>
      </c>
      <c r="B23" s="30" t="s">
        <v>167</v>
      </c>
      <c r="C23" s="14">
        <f>E23/D23*100</f>
        <v>416668.18181818182</v>
      </c>
      <c r="D23" s="103">
        <v>2.2000000000000002</v>
      </c>
      <c r="E23" s="14">
        <v>9166.7000000000007</v>
      </c>
    </row>
    <row r="24" spans="1:8">
      <c r="A24" s="58">
        <v>2</v>
      </c>
      <c r="B24" s="63" t="s">
        <v>168</v>
      </c>
      <c r="C24" s="14">
        <f>E24/D24*100</f>
        <v>13378442.105263157</v>
      </c>
      <c r="D24" s="103">
        <v>0.95</v>
      </c>
      <c r="E24" s="14">
        <v>127095.2</v>
      </c>
    </row>
    <row r="25" spans="1:8">
      <c r="A25" s="196" t="s">
        <v>11</v>
      </c>
      <c r="B25" s="196"/>
      <c r="C25" s="63"/>
      <c r="D25" s="58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04"/>
      <c r="B27" s="104"/>
      <c r="C27" s="105">
        <v>853</v>
      </c>
      <c r="D27" s="105"/>
      <c r="E27" s="105"/>
      <c r="F27" s="105"/>
    </row>
    <row r="28" spans="1:8" ht="51" customHeight="1">
      <c r="A28" s="215" t="s">
        <v>82</v>
      </c>
      <c r="B28" s="215"/>
      <c r="C28" s="211" t="s">
        <v>87</v>
      </c>
      <c r="D28" s="211"/>
      <c r="E28" s="211"/>
      <c r="F28" s="29"/>
    </row>
    <row r="29" spans="1:8" ht="15" customHeight="1">
      <c r="A29" s="103" t="s">
        <v>4</v>
      </c>
      <c r="B29" s="103" t="s">
        <v>49</v>
      </c>
      <c r="C29" s="103" t="s">
        <v>50</v>
      </c>
      <c r="D29" s="103" t="s">
        <v>51</v>
      </c>
      <c r="E29" s="103" t="s">
        <v>98</v>
      </c>
    </row>
    <row r="30" spans="1:8" ht="15" customHeight="1">
      <c r="A30" s="103">
        <v>1</v>
      </c>
      <c r="B30" s="103">
        <v>2</v>
      </c>
      <c r="C30" s="103">
        <v>3</v>
      </c>
      <c r="D30" s="103">
        <v>4</v>
      </c>
      <c r="E30" s="103">
        <v>5</v>
      </c>
    </row>
    <row r="31" spans="1:8">
      <c r="A31" s="103">
        <v>1</v>
      </c>
      <c r="B31" s="30" t="s">
        <v>224</v>
      </c>
      <c r="C31" s="14"/>
      <c r="D31" s="103"/>
      <c r="E31" s="14">
        <v>87.35</v>
      </c>
    </row>
    <row r="32" spans="1:8">
      <c r="A32" s="103">
        <v>2</v>
      </c>
      <c r="B32" s="106"/>
      <c r="C32" s="14"/>
      <c r="D32" s="103"/>
      <c r="E32" s="14"/>
    </row>
    <row r="33" spans="1:8">
      <c r="A33" s="196" t="s">
        <v>11</v>
      </c>
      <c r="B33" s="196"/>
      <c r="C33" s="106"/>
      <c r="D33" s="103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A28:B28"/>
    <mergeCell ref="C28:E28"/>
    <mergeCell ref="A33:B33"/>
    <mergeCell ref="A20:B20"/>
    <mergeCell ref="C20:E20"/>
    <mergeCell ref="A25:B25"/>
    <mergeCell ref="C12:E12"/>
    <mergeCell ref="A12:B12"/>
    <mergeCell ref="A17:B17"/>
    <mergeCell ref="A9:B9"/>
    <mergeCell ref="A7:E7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M43" sqref="M43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71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97" t="s">
        <v>81</v>
      </c>
      <c r="B4" s="197"/>
      <c r="C4" s="210"/>
      <c r="D4" s="210"/>
      <c r="E4" s="210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15" t="s">
        <v>82</v>
      </c>
      <c r="B6" s="215"/>
      <c r="C6" s="219"/>
      <c r="D6" s="219"/>
      <c r="E6" s="219"/>
      <c r="F6" s="219"/>
      <c r="G6" s="219"/>
    </row>
    <row r="7" spans="1:7" ht="46.8">
      <c r="A7" s="32" t="s">
        <v>4</v>
      </c>
      <c r="B7" s="32" t="s">
        <v>46</v>
      </c>
      <c r="C7" s="32" t="s">
        <v>47</v>
      </c>
      <c r="D7" s="32" t="s">
        <v>48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96" t="s">
        <v>11</v>
      </c>
      <c r="B10" s="196"/>
      <c r="C10" s="32" t="s">
        <v>12</v>
      </c>
      <c r="D10" s="32" t="s">
        <v>12</v>
      </c>
      <c r="E10" s="31"/>
    </row>
    <row r="11" spans="1:7">
      <c r="A11" s="46"/>
      <c r="B11" s="46"/>
      <c r="C11" s="46"/>
      <c r="D11" s="46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H50" sqref="H5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6"/>
      <c r="B1" s="46"/>
      <c r="C1" s="46"/>
      <c r="D1" s="46"/>
      <c r="E1" s="29"/>
    </row>
    <row r="2" spans="1:7">
      <c r="A2" s="197" t="s">
        <v>72</v>
      </c>
      <c r="B2" s="197"/>
      <c r="C2" s="197"/>
      <c r="D2" s="197"/>
      <c r="E2" s="197"/>
      <c r="F2" s="197"/>
      <c r="G2" s="197"/>
    </row>
    <row r="3" spans="1:7">
      <c r="A3" s="24"/>
    </row>
    <row r="4" spans="1:7">
      <c r="A4" s="197" t="s">
        <v>81</v>
      </c>
      <c r="B4" s="197"/>
      <c r="C4" s="210"/>
      <c r="D4" s="210"/>
      <c r="E4" s="210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215" t="s">
        <v>82</v>
      </c>
      <c r="B6" s="215"/>
      <c r="C6" s="210"/>
      <c r="D6" s="210"/>
      <c r="E6" s="210"/>
      <c r="F6" s="26"/>
      <c r="G6" s="26"/>
    </row>
    <row r="7" spans="1:7" ht="31.2">
      <c r="A7" s="32" t="s">
        <v>4</v>
      </c>
      <c r="B7" s="32" t="s">
        <v>46</v>
      </c>
      <c r="C7" s="32" t="s">
        <v>47</v>
      </c>
      <c r="D7" s="32" t="s">
        <v>52</v>
      </c>
      <c r="E7" s="32" t="s">
        <v>95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96" t="s">
        <v>11</v>
      </c>
      <c r="B10" s="196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topLeftCell="A21" zoomScale="70" zoomScaleSheetLayoutView="70" workbookViewId="0">
      <selection activeCell="H21" sqref="H1:J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hidden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97" t="s">
        <v>82</v>
      </c>
      <c r="B1" s="197"/>
      <c r="C1" s="216" t="s">
        <v>102</v>
      </c>
      <c r="D1" s="216"/>
      <c r="E1" s="216"/>
      <c r="F1" s="211"/>
      <c r="G1" s="211"/>
    </row>
    <row r="2" spans="1:7" ht="46.8" hidden="1">
      <c r="A2" s="58" t="s">
        <v>4</v>
      </c>
      <c r="B2" s="58" t="s">
        <v>46</v>
      </c>
      <c r="C2" s="58" t="s">
        <v>47</v>
      </c>
      <c r="D2" s="58" t="s">
        <v>48</v>
      </c>
      <c r="E2" s="58" t="s">
        <v>95</v>
      </c>
    </row>
    <row r="3" spans="1:7" hidden="1">
      <c r="A3" s="58">
        <v>1</v>
      </c>
      <c r="B3" s="58">
        <v>2</v>
      </c>
      <c r="C3" s="58">
        <v>3</v>
      </c>
      <c r="D3" s="58">
        <v>4</v>
      </c>
      <c r="E3" s="58">
        <v>5</v>
      </c>
    </row>
    <row r="4" spans="1:7" ht="31.2" hidden="1">
      <c r="A4" s="58">
        <v>1</v>
      </c>
      <c r="B4" s="63" t="s">
        <v>96</v>
      </c>
      <c r="C4" s="14" t="e">
        <f>ROUND(E4/D4,2)</f>
        <v>#DIV/0!</v>
      </c>
      <c r="D4" s="58"/>
      <c r="E4" s="14"/>
    </row>
    <row r="5" spans="1:7" hidden="1">
      <c r="A5" s="217" t="s">
        <v>11</v>
      </c>
      <c r="B5" s="217"/>
      <c r="C5" s="58" t="s">
        <v>12</v>
      </c>
      <c r="D5" s="58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97" t="s">
        <v>82</v>
      </c>
      <c r="B7" s="197"/>
      <c r="C7" s="216" t="s">
        <v>87</v>
      </c>
      <c r="D7" s="216"/>
      <c r="E7" s="216"/>
      <c r="F7" s="211"/>
      <c r="G7" s="211"/>
    </row>
    <row r="8" spans="1:7" ht="78" hidden="1">
      <c r="A8" s="58" t="s">
        <v>4</v>
      </c>
      <c r="B8" s="58" t="s">
        <v>49</v>
      </c>
      <c r="C8" s="58" t="s">
        <v>50</v>
      </c>
      <c r="D8" s="58" t="s">
        <v>51</v>
      </c>
      <c r="E8" s="58" t="s">
        <v>98</v>
      </c>
    </row>
    <row r="9" spans="1:7" hidden="1">
      <c r="A9" s="58">
        <v>1</v>
      </c>
      <c r="B9" s="58">
        <v>2</v>
      </c>
      <c r="C9" s="58">
        <v>3</v>
      </c>
      <c r="D9" s="58">
        <v>4</v>
      </c>
      <c r="E9" s="58">
        <v>5</v>
      </c>
    </row>
    <row r="10" spans="1:7" hidden="1">
      <c r="A10" s="58"/>
      <c r="B10" s="58"/>
      <c r="C10" s="58"/>
      <c r="D10" s="58"/>
      <c r="E10" s="58"/>
    </row>
    <row r="11" spans="1:7" hidden="1">
      <c r="A11" s="58">
        <v>1</v>
      </c>
      <c r="B11" s="30" t="s">
        <v>99</v>
      </c>
      <c r="C11" s="14"/>
      <c r="D11" s="58"/>
      <c r="E11" s="14"/>
    </row>
    <row r="12" spans="1:7" hidden="1">
      <c r="A12" s="196" t="s">
        <v>11</v>
      </c>
      <c r="B12" s="196"/>
      <c r="C12" s="63"/>
      <c r="D12" s="58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97" t="s">
        <v>82</v>
      </c>
      <c r="B14" s="197"/>
      <c r="C14" s="211" t="s">
        <v>102</v>
      </c>
      <c r="D14" s="211"/>
      <c r="E14" s="211"/>
      <c r="F14" s="211"/>
      <c r="G14" s="211"/>
    </row>
    <row r="15" spans="1:7" ht="78" hidden="1">
      <c r="A15" s="58" t="s">
        <v>4</v>
      </c>
      <c r="B15" s="58" t="s">
        <v>49</v>
      </c>
      <c r="C15" s="58" t="s">
        <v>50</v>
      </c>
      <c r="D15" s="58" t="s">
        <v>51</v>
      </c>
      <c r="E15" s="58" t="s">
        <v>98</v>
      </c>
    </row>
    <row r="16" spans="1:7" hidden="1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7" hidden="1">
      <c r="A17" s="58">
        <v>1</v>
      </c>
      <c r="B17" s="30" t="s">
        <v>90</v>
      </c>
      <c r="C17" s="14"/>
      <c r="D17" s="58"/>
      <c r="E17" s="14"/>
    </row>
    <row r="18" spans="1:7" hidden="1">
      <c r="A18" s="58">
        <v>2</v>
      </c>
      <c r="B18" s="63" t="s">
        <v>91</v>
      </c>
      <c r="C18" s="14"/>
      <c r="D18" s="58"/>
      <c r="E18" s="14"/>
    </row>
    <row r="19" spans="1:7" hidden="1">
      <c r="A19" s="196" t="s">
        <v>11</v>
      </c>
      <c r="B19" s="196"/>
      <c r="C19" s="63"/>
      <c r="D19" s="58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97" t="s">
        <v>73</v>
      </c>
      <c r="B22" s="197"/>
      <c r="C22" s="197"/>
      <c r="D22" s="197"/>
      <c r="E22" s="197"/>
      <c r="F22" s="197"/>
      <c r="G22" s="197"/>
    </row>
    <row r="23" spans="1:7">
      <c r="A23" s="24"/>
    </row>
    <row r="24" spans="1:7">
      <c r="A24" s="197" t="s">
        <v>81</v>
      </c>
      <c r="B24" s="197"/>
      <c r="C24" s="210" t="s">
        <v>103</v>
      </c>
      <c r="D24" s="210"/>
      <c r="E24" s="210"/>
      <c r="F24" s="210"/>
      <c r="G24" s="26"/>
    </row>
    <row r="25" spans="1:7">
      <c r="A25" s="24"/>
    </row>
    <row r="26" spans="1:7">
      <c r="A26" s="197" t="s">
        <v>53</v>
      </c>
      <c r="B26" s="197"/>
      <c r="C26" s="197"/>
      <c r="D26" s="197"/>
      <c r="E26" s="197"/>
      <c r="F26" s="197"/>
      <c r="G26" s="197"/>
    </row>
    <row r="27" spans="1:7">
      <c r="A27" s="59"/>
      <c r="B27" s="59"/>
      <c r="C27" s="62"/>
      <c r="D27" s="62"/>
      <c r="E27" s="62"/>
      <c r="F27" s="62"/>
      <c r="G27" s="62"/>
    </row>
    <row r="28" spans="1:7">
      <c r="A28" s="59" t="s">
        <v>81</v>
      </c>
      <c r="B28" s="59"/>
      <c r="C28" s="62">
        <v>244</v>
      </c>
      <c r="D28" s="62"/>
      <c r="E28" s="62"/>
      <c r="F28" s="62"/>
      <c r="G28" s="62"/>
    </row>
    <row r="29" spans="1:7" ht="15" customHeight="1">
      <c r="A29" s="215" t="s">
        <v>82</v>
      </c>
      <c r="B29" s="215"/>
      <c r="C29" s="216" t="s">
        <v>83</v>
      </c>
      <c r="D29" s="216"/>
      <c r="E29" s="216"/>
      <c r="F29" s="216"/>
      <c r="G29" s="29"/>
    </row>
    <row r="30" spans="1:7" ht="31.2">
      <c r="A30" s="58" t="s">
        <v>4</v>
      </c>
      <c r="B30" s="58" t="s">
        <v>49</v>
      </c>
      <c r="C30" s="58" t="s">
        <v>54</v>
      </c>
      <c r="D30" s="58" t="s">
        <v>55</v>
      </c>
      <c r="E30" s="58" t="s">
        <v>56</v>
      </c>
      <c r="F30" s="58" t="s">
        <v>9</v>
      </c>
    </row>
    <row r="31" spans="1:7">
      <c r="A31" s="58">
        <v>1</v>
      </c>
      <c r="B31" s="58">
        <v>2</v>
      </c>
      <c r="C31" s="58">
        <v>3</v>
      </c>
      <c r="D31" s="58">
        <v>4</v>
      </c>
      <c r="E31" s="58">
        <v>5</v>
      </c>
      <c r="F31" s="58">
        <v>6</v>
      </c>
    </row>
    <row r="32" spans="1:7">
      <c r="A32" s="58">
        <v>1</v>
      </c>
      <c r="B32" s="63" t="s">
        <v>169</v>
      </c>
      <c r="C32" s="103">
        <v>4</v>
      </c>
      <c r="D32" s="58">
        <v>12</v>
      </c>
      <c r="E32" s="14">
        <f>F32/D32/C32</f>
        <v>161.02500000000001</v>
      </c>
      <c r="F32" s="14">
        <v>7729.2</v>
      </c>
    </row>
    <row r="33" spans="1:9" ht="31.2">
      <c r="A33" s="58">
        <v>2</v>
      </c>
      <c r="B33" s="63" t="s">
        <v>170</v>
      </c>
      <c r="C33" s="58"/>
      <c r="D33" s="58">
        <v>12</v>
      </c>
      <c r="E33" s="14">
        <f>F33/D33</f>
        <v>4351</v>
      </c>
      <c r="F33" s="14">
        <v>52212</v>
      </c>
    </row>
    <row r="34" spans="1:9">
      <c r="A34" s="196" t="s">
        <v>11</v>
      </c>
      <c r="B34" s="196"/>
      <c r="C34" s="58" t="s">
        <v>12</v>
      </c>
      <c r="D34" s="58" t="s">
        <v>12</v>
      </c>
      <c r="E34" s="58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59" t="s">
        <v>81</v>
      </c>
      <c r="B36" s="59"/>
      <c r="C36" s="62">
        <v>244</v>
      </c>
      <c r="D36" s="62"/>
      <c r="E36" s="62"/>
      <c r="F36" s="62"/>
      <c r="G36" s="62"/>
    </row>
    <row r="37" spans="1:9" ht="30" customHeight="1">
      <c r="A37" s="215" t="s">
        <v>82</v>
      </c>
      <c r="B37" s="215"/>
      <c r="C37" s="211" t="s">
        <v>88</v>
      </c>
      <c r="D37" s="211"/>
      <c r="E37" s="211"/>
      <c r="F37" s="211"/>
      <c r="G37" s="29"/>
    </row>
    <row r="38" spans="1:9" ht="31.2">
      <c r="A38" s="58" t="s">
        <v>4</v>
      </c>
      <c r="B38" s="58" t="s">
        <v>49</v>
      </c>
      <c r="C38" s="58" t="s">
        <v>54</v>
      </c>
      <c r="D38" s="58" t="s">
        <v>55</v>
      </c>
      <c r="E38" s="58" t="s">
        <v>56</v>
      </c>
      <c r="F38" s="58" t="s">
        <v>9</v>
      </c>
    </row>
    <row r="39" spans="1:9">
      <c r="A39" s="58">
        <v>1</v>
      </c>
      <c r="B39" s="58">
        <v>2</v>
      </c>
      <c r="C39" s="58">
        <v>3</v>
      </c>
      <c r="D39" s="58">
        <v>4</v>
      </c>
      <c r="E39" s="58">
        <v>5</v>
      </c>
      <c r="F39" s="58">
        <v>6</v>
      </c>
    </row>
    <row r="40" spans="1:9">
      <c r="A40" s="58">
        <v>1</v>
      </c>
      <c r="B40" s="63" t="s">
        <v>169</v>
      </c>
      <c r="C40" s="58">
        <v>4</v>
      </c>
      <c r="D40" s="58">
        <v>12</v>
      </c>
      <c r="E40" s="14">
        <f>F40/D40/C40</f>
        <v>21.224999999999998</v>
      </c>
      <c r="F40" s="14">
        <v>1018.8</v>
      </c>
    </row>
    <row r="41" spans="1:9">
      <c r="A41" s="58"/>
      <c r="B41" s="63"/>
      <c r="C41" s="58"/>
      <c r="D41" s="58"/>
      <c r="E41" s="14"/>
      <c r="F41" s="14"/>
    </row>
    <row r="42" spans="1:9">
      <c r="A42" s="196" t="s">
        <v>11</v>
      </c>
      <c r="B42" s="196"/>
      <c r="C42" s="58" t="s">
        <v>12</v>
      </c>
      <c r="D42" s="58" t="s">
        <v>12</v>
      </c>
      <c r="E42" s="58" t="s">
        <v>12</v>
      </c>
      <c r="F42" s="14">
        <f>SUM(F40:F41)</f>
        <v>1018.8</v>
      </c>
      <c r="H42" s="33">
        <v>1018.8</v>
      </c>
      <c r="I42" s="34">
        <f>H42-F42</f>
        <v>0</v>
      </c>
    </row>
    <row r="43" spans="1:9">
      <c r="A43" s="24"/>
    </row>
    <row r="44" spans="1:9" ht="30" hidden="1" customHeight="1">
      <c r="A44" s="215" t="s">
        <v>82</v>
      </c>
      <c r="B44" s="215"/>
      <c r="C44" s="211" t="s">
        <v>87</v>
      </c>
      <c r="D44" s="211"/>
      <c r="E44" s="211"/>
      <c r="F44" s="211"/>
      <c r="G44" s="29"/>
    </row>
    <row r="45" spans="1:9" ht="31.2" hidden="1">
      <c r="A45" s="58" t="s">
        <v>4</v>
      </c>
      <c r="B45" s="58" t="s">
        <v>49</v>
      </c>
      <c r="C45" s="58" t="s">
        <v>54</v>
      </c>
      <c r="D45" s="58" t="s">
        <v>55</v>
      </c>
      <c r="E45" s="58" t="s">
        <v>56</v>
      </c>
      <c r="F45" s="58" t="s">
        <v>9</v>
      </c>
    </row>
    <row r="46" spans="1:9" hidden="1">
      <c r="A46" s="58">
        <v>1</v>
      </c>
      <c r="B46" s="58">
        <v>2</v>
      </c>
      <c r="C46" s="58">
        <v>3</v>
      </c>
      <c r="D46" s="58">
        <v>4</v>
      </c>
      <c r="E46" s="58">
        <v>5</v>
      </c>
      <c r="F46" s="58">
        <v>6</v>
      </c>
    </row>
    <row r="47" spans="1:9" hidden="1">
      <c r="A47" s="58"/>
      <c r="B47" s="63"/>
      <c r="C47" s="58"/>
      <c r="D47" s="58"/>
      <c r="E47" s="14"/>
      <c r="F47" s="14"/>
    </row>
    <row r="48" spans="1:9" hidden="1">
      <c r="A48" s="196" t="s">
        <v>11</v>
      </c>
      <c r="B48" s="196"/>
      <c r="C48" s="58" t="s">
        <v>12</v>
      </c>
      <c r="D48" s="58" t="s">
        <v>12</v>
      </c>
      <c r="E48" s="58" t="s">
        <v>12</v>
      </c>
      <c r="F48" s="14">
        <f>SUM(F47:F47)</f>
        <v>0</v>
      </c>
    </row>
    <row r="49" spans="1:1">
      <c r="A49" s="24"/>
    </row>
  </sheetData>
  <mergeCells count="22">
    <mergeCell ref="A1:B1"/>
    <mergeCell ref="C1:G1"/>
    <mergeCell ref="A5:B5"/>
    <mergeCell ref="A22:G22"/>
    <mergeCell ref="A24:B2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C37:F37"/>
    <mergeCell ref="C44:F44"/>
    <mergeCell ref="A48:B48"/>
    <mergeCell ref="A34:B34"/>
    <mergeCell ref="A37:B37"/>
    <mergeCell ref="A42:B42"/>
    <mergeCell ref="A44:B4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activeCell="H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customWidth="1"/>
    <col min="11" max="11" width="9.109375" style="23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97" t="s">
        <v>74</v>
      </c>
      <c r="B2" s="197"/>
      <c r="C2" s="197"/>
      <c r="D2" s="197"/>
      <c r="E2" s="197"/>
      <c r="F2" s="197"/>
      <c r="G2" s="197"/>
    </row>
    <row r="3" spans="1:9">
      <c r="A3" s="27"/>
      <c r="B3" s="27"/>
      <c r="C3" s="28"/>
      <c r="D3" s="28"/>
      <c r="E3" s="28"/>
      <c r="F3" s="28"/>
      <c r="G3" s="28"/>
    </row>
    <row r="4" spans="1:9" ht="72" customHeight="1">
      <c r="A4" s="215" t="s">
        <v>82</v>
      </c>
      <c r="B4" s="215"/>
      <c r="C4" s="211" t="s">
        <v>268</v>
      </c>
      <c r="D4" s="211"/>
      <c r="E4" s="211"/>
      <c r="F4" s="29"/>
      <c r="G4" s="29"/>
    </row>
    <row r="5" spans="1:9" ht="31.2">
      <c r="A5" s="32" t="s">
        <v>4</v>
      </c>
      <c r="B5" s="32" t="s">
        <v>49</v>
      </c>
      <c r="C5" s="32" t="s">
        <v>57</v>
      </c>
      <c r="D5" s="32" t="s">
        <v>58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171</v>
      </c>
      <c r="C7" s="32"/>
      <c r="D7" s="14"/>
      <c r="E7" s="14">
        <v>92400</v>
      </c>
      <c r="H7" s="33">
        <v>92400</v>
      </c>
      <c r="I7" s="34">
        <f>H7-E9</f>
        <v>0</v>
      </c>
    </row>
    <row r="8" spans="1:9">
      <c r="A8" s="32">
        <v>2</v>
      </c>
      <c r="B8" s="31"/>
      <c r="C8" s="32"/>
      <c r="D8" s="14"/>
      <c r="E8" s="14"/>
    </row>
    <row r="9" spans="1:9">
      <c r="A9" s="196" t="s">
        <v>11</v>
      </c>
      <c r="B9" s="196"/>
      <c r="C9" s="32" t="s">
        <v>164</v>
      </c>
      <c r="D9" s="14" t="s">
        <v>164</v>
      </c>
      <c r="E9" s="14">
        <f>SUM(E7:E8)</f>
        <v>92400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zoomScaleSheetLayoutView="100" workbookViewId="0">
      <selection activeCell="B42" sqref="B42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9.109375" style="23" customWidth="1"/>
    <col min="12" max="16384" width="9.109375" style="23"/>
  </cols>
  <sheetData>
    <row r="1" spans="1:8">
      <c r="A1" s="24"/>
    </row>
    <row r="2" spans="1:8">
      <c r="A2" s="197" t="s">
        <v>75</v>
      </c>
      <c r="B2" s="197"/>
      <c r="C2" s="197"/>
      <c r="D2" s="197"/>
      <c r="E2" s="197"/>
      <c r="F2" s="197"/>
    </row>
    <row r="3" spans="1:8">
      <c r="A3" s="59"/>
      <c r="B3" s="59"/>
      <c r="C3" s="62"/>
      <c r="D3" s="62"/>
      <c r="E3" s="62"/>
      <c r="F3" s="121"/>
    </row>
    <row r="4" spans="1:8" ht="15" customHeight="1">
      <c r="A4" s="215" t="s">
        <v>82</v>
      </c>
      <c r="B4" s="215"/>
      <c r="C4" s="211" t="s">
        <v>83</v>
      </c>
      <c r="D4" s="211"/>
      <c r="E4" s="211"/>
      <c r="F4" s="211"/>
    </row>
    <row r="5" spans="1:8" s="108" customFormat="1" ht="13.2">
      <c r="A5" s="107" t="s">
        <v>130</v>
      </c>
      <c r="B5" s="107" t="s">
        <v>139</v>
      </c>
      <c r="C5" s="107" t="s">
        <v>140</v>
      </c>
      <c r="D5" s="107" t="s">
        <v>141</v>
      </c>
      <c r="E5" s="107" t="s">
        <v>142</v>
      </c>
      <c r="F5" s="123" t="s">
        <v>143</v>
      </c>
    </row>
    <row r="6" spans="1:8" s="108" customFormat="1" ht="13.2">
      <c r="A6" s="109" t="s">
        <v>144</v>
      </c>
      <c r="B6" s="109" t="s">
        <v>145</v>
      </c>
      <c r="C6" s="109" t="s">
        <v>146</v>
      </c>
      <c r="D6" s="109" t="s">
        <v>147</v>
      </c>
      <c r="E6" s="109" t="s">
        <v>148</v>
      </c>
      <c r="F6" s="124" t="s">
        <v>149</v>
      </c>
    </row>
    <row r="7" spans="1:8" s="108" customFormat="1" ht="13.2">
      <c r="A7" s="109"/>
      <c r="B7" s="109"/>
      <c r="C7" s="109" t="s">
        <v>150</v>
      </c>
      <c r="D7" s="109" t="s">
        <v>151</v>
      </c>
      <c r="E7" s="109"/>
      <c r="F7" s="124"/>
    </row>
    <row r="8" spans="1:8" s="108" customFormat="1" ht="13.2">
      <c r="A8" s="110">
        <v>1</v>
      </c>
      <c r="B8" s="110">
        <v>2</v>
      </c>
      <c r="C8" s="110">
        <v>4</v>
      </c>
      <c r="D8" s="110">
        <v>5</v>
      </c>
      <c r="E8" s="110">
        <v>6</v>
      </c>
      <c r="F8" s="125">
        <v>7</v>
      </c>
      <c r="G8" s="111"/>
      <c r="H8" s="111"/>
    </row>
    <row r="9" spans="1:8" s="108" customFormat="1" ht="13.2">
      <c r="A9" s="112">
        <v>1</v>
      </c>
      <c r="B9" s="113" t="s">
        <v>84</v>
      </c>
      <c r="C9" s="114">
        <f>F9/D9</f>
        <v>298.59905227226938</v>
      </c>
      <c r="D9" s="113">
        <v>1270.5359999999998</v>
      </c>
      <c r="E9" s="113"/>
      <c r="F9" s="122">
        <v>379380.8454778</v>
      </c>
      <c r="G9" s="111">
        <v>990420.59</v>
      </c>
      <c r="H9" s="111">
        <f>G9-F9-F10</f>
        <v>0</v>
      </c>
    </row>
    <row r="10" spans="1:8" s="108" customFormat="1" ht="13.2">
      <c r="A10" s="112">
        <v>2</v>
      </c>
      <c r="B10" s="113" t="s">
        <v>85</v>
      </c>
      <c r="C10" s="114">
        <f t="shared" ref="C10:C12" si="0">F10/D10</f>
        <v>75791.372268239851</v>
      </c>
      <c r="D10" s="13">
        <v>8.0621279999999995</v>
      </c>
      <c r="E10" s="13"/>
      <c r="F10" s="122">
        <v>611039.74452219997</v>
      </c>
      <c r="G10" s="111"/>
      <c r="H10" s="111"/>
    </row>
    <row r="11" spans="1:8" s="108" customFormat="1" ht="13.2">
      <c r="A11" s="112">
        <v>4</v>
      </c>
      <c r="B11" s="113" t="s">
        <v>86</v>
      </c>
      <c r="C11" s="114">
        <f t="shared" si="0"/>
        <v>2344.7036436170215</v>
      </c>
      <c r="D11" s="13">
        <v>37.223999999999997</v>
      </c>
      <c r="E11" s="13"/>
      <c r="F11" s="122">
        <v>87279.248430000007</v>
      </c>
      <c r="G11" s="111">
        <v>152579.41</v>
      </c>
      <c r="H11" s="111">
        <f>G11-F11-F12</f>
        <v>0</v>
      </c>
    </row>
    <row r="12" spans="1:8" s="108" customFormat="1" ht="13.2">
      <c r="A12" s="115">
        <v>5</v>
      </c>
      <c r="B12" s="113" t="s">
        <v>100</v>
      </c>
      <c r="C12" s="114">
        <f t="shared" si="0"/>
        <v>107.27595573933156</v>
      </c>
      <c r="D12" s="13">
        <v>608.71199999999999</v>
      </c>
      <c r="E12" s="13"/>
      <c r="F12" s="126">
        <v>65300.161569999997</v>
      </c>
      <c r="G12" s="111"/>
      <c r="H12" s="111"/>
    </row>
    <row r="13" spans="1:8" s="119" customFormat="1" ht="13.2">
      <c r="A13" s="116" t="s">
        <v>11</v>
      </c>
      <c r="B13" s="117"/>
      <c r="C13" s="117"/>
      <c r="D13" s="117"/>
      <c r="E13" s="117"/>
      <c r="F13" s="127">
        <f>SUM(F9:F12)</f>
        <v>1143000</v>
      </c>
      <c r="G13" s="118"/>
      <c r="H13" s="118"/>
    </row>
    <row r="14" spans="1:8" s="108" customFormat="1" ht="13.2">
      <c r="F14" s="128"/>
      <c r="G14" s="111"/>
      <c r="H14" s="111"/>
    </row>
    <row r="15" spans="1:8" s="108" customFormat="1" ht="13.2">
      <c r="F15" s="129"/>
      <c r="G15" s="111"/>
      <c r="H15" s="111"/>
    </row>
    <row r="16" spans="1:8" s="108" customFormat="1" ht="30.75" customHeight="1">
      <c r="A16" s="220" t="s">
        <v>82</v>
      </c>
      <c r="B16" s="220"/>
      <c r="C16" s="221" t="s">
        <v>88</v>
      </c>
      <c r="D16" s="221"/>
      <c r="E16" s="221"/>
      <c r="F16" s="221"/>
      <c r="G16" s="111"/>
      <c r="H16" s="111"/>
    </row>
    <row r="17" spans="1:8" s="108" customFormat="1" ht="13.2">
      <c r="F17" s="129"/>
      <c r="G17" s="111"/>
      <c r="H17" s="111"/>
    </row>
    <row r="18" spans="1:8" s="108" customFormat="1" ht="13.2">
      <c r="A18" s="107" t="s">
        <v>130</v>
      </c>
      <c r="B18" s="107" t="s">
        <v>139</v>
      </c>
      <c r="C18" s="107" t="s">
        <v>140</v>
      </c>
      <c r="D18" s="107" t="s">
        <v>141</v>
      </c>
      <c r="E18" s="107" t="s">
        <v>142</v>
      </c>
      <c r="F18" s="123" t="s">
        <v>143</v>
      </c>
      <c r="G18" s="111"/>
      <c r="H18" s="111"/>
    </row>
    <row r="19" spans="1:8" s="108" customFormat="1" ht="13.2">
      <c r="A19" s="109" t="s">
        <v>144</v>
      </c>
      <c r="B19" s="109" t="s">
        <v>145</v>
      </c>
      <c r="C19" s="109" t="s">
        <v>146</v>
      </c>
      <c r="D19" s="109" t="s">
        <v>147</v>
      </c>
      <c r="E19" s="109" t="s">
        <v>148</v>
      </c>
      <c r="F19" s="124" t="s">
        <v>149</v>
      </c>
      <c r="G19" s="111"/>
      <c r="H19" s="111"/>
    </row>
    <row r="20" spans="1:8" s="108" customFormat="1" ht="13.2">
      <c r="A20" s="109"/>
      <c r="B20" s="109"/>
      <c r="C20" s="109" t="s">
        <v>150</v>
      </c>
      <c r="D20" s="109" t="s">
        <v>151</v>
      </c>
      <c r="E20" s="109"/>
      <c r="F20" s="124"/>
      <c r="G20" s="111"/>
      <c r="H20" s="111"/>
    </row>
    <row r="21" spans="1:8" s="108" customFormat="1" ht="13.2">
      <c r="A21" s="110">
        <v>1</v>
      </c>
      <c r="B21" s="110">
        <v>2</v>
      </c>
      <c r="C21" s="110">
        <v>4</v>
      </c>
      <c r="D21" s="110">
        <v>5</v>
      </c>
      <c r="E21" s="110">
        <v>6</v>
      </c>
      <c r="F21" s="125">
        <v>7</v>
      </c>
      <c r="G21" s="111"/>
      <c r="H21" s="111"/>
    </row>
    <row r="22" spans="1:8" s="108" customFormat="1" ht="13.2">
      <c r="A22" s="112">
        <v>1</v>
      </c>
      <c r="B22" s="113" t="s">
        <v>84</v>
      </c>
      <c r="C22" s="114">
        <f t="shared" ref="C22:C25" si="1">F22/D22</f>
        <v>15.715740007524385</v>
      </c>
      <c r="D22" s="113">
        <v>1270.5359999999998</v>
      </c>
      <c r="E22" s="113"/>
      <c r="F22" s="122">
        <f>4250.0034462+15717.41</f>
        <v>19967.4134462</v>
      </c>
      <c r="G22" s="111">
        <v>52127.4</v>
      </c>
      <c r="H22" s="111">
        <f>G22-F22-F23</f>
        <v>0</v>
      </c>
    </row>
    <row r="23" spans="1:8" s="108" customFormat="1" ht="13.2">
      <c r="A23" s="112">
        <v>2</v>
      </c>
      <c r="B23" s="113" t="s">
        <v>85</v>
      </c>
      <c r="C23" s="114">
        <f t="shared" si="1"/>
        <v>3989.0195930652558</v>
      </c>
      <c r="D23" s="13">
        <v>8.0621279999999995</v>
      </c>
      <c r="E23" s="13"/>
      <c r="F23" s="122">
        <v>32159.986553800001</v>
      </c>
      <c r="G23" s="111"/>
      <c r="H23" s="111"/>
    </row>
    <row r="24" spans="1:8" s="108" customFormat="1" ht="13.2">
      <c r="A24" s="115">
        <v>4</v>
      </c>
      <c r="B24" s="113" t="s">
        <v>86</v>
      </c>
      <c r="C24" s="114">
        <f t="shared" si="1"/>
        <v>115.27060955297658</v>
      </c>
      <c r="D24" s="13">
        <v>37.223999999999997</v>
      </c>
      <c r="E24" s="13"/>
      <c r="F24" s="122">
        <v>4290.8331699999999</v>
      </c>
      <c r="G24" s="111">
        <v>8030.49</v>
      </c>
      <c r="H24" s="111">
        <f>G24-F24-F25</f>
        <v>0</v>
      </c>
    </row>
    <row r="25" spans="1:8" s="108" customFormat="1" ht="13.2">
      <c r="A25" s="115">
        <v>5</v>
      </c>
      <c r="B25" s="113" t="s">
        <v>100</v>
      </c>
      <c r="C25" s="114">
        <f t="shared" si="1"/>
        <v>6.1435569366137033</v>
      </c>
      <c r="D25" s="13">
        <v>608.71199999999999</v>
      </c>
      <c r="E25" s="13"/>
      <c r="F25" s="122">
        <v>3739.6568300000004</v>
      </c>
      <c r="G25" s="111"/>
      <c r="H25" s="111"/>
    </row>
    <row r="26" spans="1:8" s="119" customFormat="1" ht="13.2">
      <c r="A26" s="116" t="s">
        <v>11</v>
      </c>
      <c r="B26" s="117"/>
      <c r="C26" s="117"/>
      <c r="D26" s="117"/>
      <c r="E26" s="117"/>
      <c r="F26" s="127">
        <f>SUM(F22:F25)</f>
        <v>60157.89</v>
      </c>
      <c r="G26" s="118"/>
      <c r="H26" s="118"/>
    </row>
    <row r="27" spans="1:8" s="108" customFormat="1" ht="13.2">
      <c r="F27" s="129"/>
      <c r="G27" s="111"/>
      <c r="H27" s="111"/>
    </row>
    <row r="28" spans="1:8" s="108" customFormat="1" ht="13.2">
      <c r="F28" s="130"/>
      <c r="G28" s="111"/>
      <c r="H28" s="111"/>
    </row>
    <row r="29" spans="1:8" s="108" customFormat="1">
      <c r="A29" s="215" t="s">
        <v>82</v>
      </c>
      <c r="B29" s="215"/>
      <c r="C29" s="215" t="s">
        <v>152</v>
      </c>
      <c r="D29" s="215"/>
      <c r="F29" s="131"/>
      <c r="G29" s="111"/>
      <c r="H29" s="111"/>
    </row>
    <row r="30" spans="1:8" s="108" customFormat="1" ht="13.2">
      <c r="A30" s="107" t="s">
        <v>130</v>
      </c>
      <c r="B30" s="107" t="s">
        <v>139</v>
      </c>
      <c r="C30" s="107" t="s">
        <v>140</v>
      </c>
      <c r="D30" s="107" t="s">
        <v>141</v>
      </c>
      <c r="E30" s="107" t="s">
        <v>142</v>
      </c>
      <c r="F30" s="123" t="s">
        <v>143</v>
      </c>
      <c r="G30" s="111"/>
      <c r="H30" s="111"/>
    </row>
    <row r="31" spans="1:8" s="108" customFormat="1" ht="13.2">
      <c r="A31" s="109" t="s">
        <v>144</v>
      </c>
      <c r="B31" s="109" t="s">
        <v>145</v>
      </c>
      <c r="C31" s="109" t="s">
        <v>146</v>
      </c>
      <c r="D31" s="109" t="s">
        <v>147</v>
      </c>
      <c r="E31" s="109" t="s">
        <v>148</v>
      </c>
      <c r="F31" s="124" t="s">
        <v>149</v>
      </c>
      <c r="G31" s="111"/>
      <c r="H31" s="111"/>
    </row>
    <row r="32" spans="1:8" s="108" customFormat="1" ht="13.2">
      <c r="A32" s="109"/>
      <c r="B32" s="109"/>
      <c r="C32" s="109" t="s">
        <v>150</v>
      </c>
      <c r="D32" s="109" t="s">
        <v>151</v>
      </c>
      <c r="E32" s="109"/>
      <c r="F32" s="124"/>
      <c r="G32" s="111"/>
      <c r="H32" s="111"/>
    </row>
    <row r="33" spans="1:10" s="108" customFormat="1" ht="13.2">
      <c r="A33" s="110">
        <v>1</v>
      </c>
      <c r="B33" s="110">
        <v>2</v>
      </c>
      <c r="C33" s="110">
        <v>4</v>
      </c>
      <c r="D33" s="110">
        <v>5</v>
      </c>
      <c r="E33" s="110">
        <v>6</v>
      </c>
      <c r="F33" s="125">
        <v>7</v>
      </c>
      <c r="G33" s="111"/>
      <c r="H33" s="111"/>
      <c r="J33" s="108" t="s">
        <v>229</v>
      </c>
    </row>
    <row r="34" spans="1:10" s="108" customFormat="1" ht="13.2">
      <c r="A34" s="112">
        <v>1</v>
      </c>
      <c r="B34" s="113" t="s">
        <v>84</v>
      </c>
      <c r="C34" s="114">
        <f t="shared" ref="C34:C37" si="2">F34/D34</f>
        <v>229.08262024846212</v>
      </c>
      <c r="D34" s="113">
        <v>1270.5359999999998</v>
      </c>
      <c r="E34" s="113"/>
      <c r="F34" s="122">
        <v>291057.71600000001</v>
      </c>
      <c r="G34" s="111">
        <v>440034.92</v>
      </c>
      <c r="H34" s="111">
        <f>G34-F34-F35</f>
        <v>0</v>
      </c>
      <c r="I34" s="120"/>
      <c r="J34" s="108">
        <v>73350.69</v>
      </c>
    </row>
    <row r="35" spans="1:10" s="108" customFormat="1" ht="13.2">
      <c r="A35" s="112">
        <v>2</v>
      </c>
      <c r="B35" s="113" t="s">
        <v>85</v>
      </c>
      <c r="C35" s="114">
        <f t="shared" si="2"/>
        <v>18478.64534028733</v>
      </c>
      <c r="D35" s="13">
        <v>8.0621279999999995</v>
      </c>
      <c r="E35" s="13"/>
      <c r="F35" s="122">
        <v>148977.204</v>
      </c>
      <c r="G35" s="111"/>
      <c r="H35" s="111"/>
    </row>
    <row r="36" spans="1:10" s="108" customFormat="1" ht="13.2">
      <c r="A36" s="112">
        <v>4</v>
      </c>
      <c r="B36" s="113" t="s">
        <v>86</v>
      </c>
      <c r="C36" s="114">
        <f t="shared" si="2"/>
        <v>1418.0804964539009</v>
      </c>
      <c r="D36" s="13">
        <v>37.223999999999997</v>
      </c>
      <c r="E36" s="13"/>
      <c r="F36" s="122">
        <v>52786.628400000001</v>
      </c>
      <c r="G36" s="111">
        <v>57376.77</v>
      </c>
      <c r="H36" s="111">
        <f>G36-F36-F37</f>
        <v>0</v>
      </c>
      <c r="I36" s="120"/>
    </row>
    <row r="37" spans="1:10" s="108" customFormat="1" ht="13.2">
      <c r="A37" s="115">
        <v>5</v>
      </c>
      <c r="B37" s="113" t="s">
        <v>100</v>
      </c>
      <c r="C37" s="114">
        <f t="shared" si="2"/>
        <v>7.5407443914363439</v>
      </c>
      <c r="D37" s="13">
        <v>608.71199999999999</v>
      </c>
      <c r="E37" s="13"/>
      <c r="F37" s="122">
        <v>4590.1415999999999</v>
      </c>
      <c r="G37" s="111"/>
      <c r="H37" s="111"/>
    </row>
    <row r="38" spans="1:10" s="119" customFormat="1" ht="13.2">
      <c r="A38" s="116" t="s">
        <v>11</v>
      </c>
      <c r="B38" s="117"/>
      <c r="C38" s="117"/>
      <c r="D38" s="117"/>
      <c r="E38" s="117"/>
      <c r="F38" s="127">
        <f>SUM(F34:F37)</f>
        <v>497411.69</v>
      </c>
      <c r="G38" s="118"/>
      <c r="H38" s="118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L41" sqref="L4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97" t="s">
        <v>76</v>
      </c>
      <c r="B2" s="197"/>
      <c r="C2" s="197"/>
      <c r="D2" s="197"/>
      <c r="E2" s="197"/>
      <c r="F2" s="197"/>
      <c r="G2" s="197"/>
    </row>
    <row r="3" spans="1:7">
      <c r="A3" s="59"/>
      <c r="B3" s="59"/>
      <c r="C3" s="62"/>
      <c r="D3" s="62"/>
      <c r="E3" s="62"/>
      <c r="F3" s="62"/>
      <c r="G3" s="62"/>
    </row>
    <row r="4" spans="1:7" ht="54.75" customHeight="1">
      <c r="A4" s="215" t="s">
        <v>82</v>
      </c>
      <c r="B4" s="215"/>
      <c r="C4" s="216" t="s">
        <v>88</v>
      </c>
      <c r="D4" s="216"/>
      <c r="E4" s="216"/>
      <c r="F4" s="29"/>
      <c r="G4" s="29"/>
    </row>
    <row r="5" spans="1:7" ht="46.8">
      <c r="A5" s="58" t="s">
        <v>4</v>
      </c>
      <c r="B5" s="58" t="s">
        <v>46</v>
      </c>
      <c r="C5" s="58" t="s">
        <v>7</v>
      </c>
      <c r="D5" s="58" t="s">
        <v>59</v>
      </c>
      <c r="E5" s="58" t="s">
        <v>60</v>
      </c>
    </row>
    <row r="6" spans="1:7">
      <c r="A6" s="58">
        <v>1</v>
      </c>
      <c r="B6" s="58">
        <v>2</v>
      </c>
      <c r="C6" s="58">
        <v>4</v>
      </c>
      <c r="D6" s="58">
        <v>5</v>
      </c>
      <c r="E6" s="58">
        <v>6</v>
      </c>
    </row>
    <row r="7" spans="1:7">
      <c r="A7" s="58">
        <v>1</v>
      </c>
      <c r="B7" s="71"/>
      <c r="C7" s="58"/>
      <c r="D7" s="14"/>
      <c r="E7" s="14"/>
    </row>
    <row r="8" spans="1:7">
      <c r="A8" s="63" t="s">
        <v>11</v>
      </c>
      <c r="B8" s="63"/>
      <c r="C8" s="58" t="s">
        <v>12</v>
      </c>
      <c r="D8" s="58" t="s">
        <v>12</v>
      </c>
      <c r="E8" s="14">
        <f>SUM(E7)</f>
        <v>0</v>
      </c>
    </row>
    <row r="9" spans="1:7">
      <c r="A9" s="59"/>
      <c r="B9" s="59"/>
      <c r="C9" s="62"/>
      <c r="D9" s="62"/>
      <c r="E9" s="62"/>
      <c r="F9" s="62"/>
      <c r="G9" s="62"/>
    </row>
    <row r="10" spans="1:7" ht="33" customHeight="1">
      <c r="A10" s="215" t="s">
        <v>82</v>
      </c>
      <c r="B10" s="215"/>
      <c r="C10" s="216" t="s">
        <v>152</v>
      </c>
      <c r="D10" s="216"/>
      <c r="E10" s="216"/>
      <c r="F10" s="29"/>
      <c r="G10" s="29"/>
    </row>
    <row r="11" spans="1:7" ht="46.8">
      <c r="A11" s="58" t="s">
        <v>4</v>
      </c>
      <c r="B11" s="58" t="s">
        <v>46</v>
      </c>
      <c r="C11" s="58" t="s">
        <v>7</v>
      </c>
      <c r="D11" s="58" t="s">
        <v>59</v>
      </c>
      <c r="E11" s="58" t="s">
        <v>60</v>
      </c>
    </row>
    <row r="12" spans="1:7">
      <c r="A12" s="58">
        <v>1</v>
      </c>
      <c r="B12" s="58">
        <v>2</v>
      </c>
      <c r="C12" s="58">
        <v>4</v>
      </c>
      <c r="D12" s="58">
        <v>5</v>
      </c>
      <c r="E12" s="58">
        <v>6</v>
      </c>
    </row>
    <row r="13" spans="1:7">
      <c r="A13" s="58">
        <v>1</v>
      </c>
      <c r="B13" s="71"/>
      <c r="C13" s="58"/>
      <c r="D13" s="14"/>
      <c r="E13" s="14"/>
    </row>
    <row r="14" spans="1:7">
      <c r="A14" s="63" t="s">
        <v>11</v>
      </c>
      <c r="B14" s="63"/>
      <c r="C14" s="58" t="s">
        <v>12</v>
      </c>
      <c r="D14" s="58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61"/>
  <sheetViews>
    <sheetView view="pageBreakPreview" topLeftCell="A34" zoomScale="70" zoomScaleSheetLayoutView="70" workbookViewId="0">
      <selection activeCell="E62" sqref="E62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hidden="1" customWidth="1"/>
    <col min="10" max="10" width="11.33203125" style="23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97" t="s">
        <v>77</v>
      </c>
      <c r="B2" s="197"/>
      <c r="C2" s="197"/>
      <c r="D2" s="197"/>
      <c r="E2" s="197"/>
      <c r="F2" s="197"/>
      <c r="G2" s="197"/>
    </row>
    <row r="3" spans="1:8">
      <c r="A3" s="59"/>
      <c r="B3" s="59"/>
      <c r="C3" s="62"/>
      <c r="D3" s="62"/>
      <c r="E3" s="62"/>
      <c r="F3" s="62"/>
      <c r="G3" s="62"/>
    </row>
    <row r="4" spans="1:8" ht="39" customHeight="1">
      <c r="A4" s="215" t="s">
        <v>82</v>
      </c>
      <c r="B4" s="215"/>
      <c r="C4" s="216" t="s">
        <v>83</v>
      </c>
      <c r="D4" s="216"/>
      <c r="E4" s="216"/>
      <c r="F4" s="29"/>
      <c r="G4" s="29"/>
    </row>
    <row r="5" spans="1:8" ht="46.8">
      <c r="A5" s="58" t="s">
        <v>4</v>
      </c>
      <c r="B5" s="58" t="s">
        <v>49</v>
      </c>
      <c r="C5" s="58" t="s">
        <v>61</v>
      </c>
      <c r="D5" s="58" t="s">
        <v>62</v>
      </c>
      <c r="E5" s="58" t="s">
        <v>63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63" t="s">
        <v>220</v>
      </c>
      <c r="C7" s="63" t="s">
        <v>200</v>
      </c>
      <c r="D7" s="58">
        <v>1</v>
      </c>
      <c r="E7" s="14">
        <v>4173.3100000000004</v>
      </c>
    </row>
    <row r="8" spans="1:8">
      <c r="A8" s="58">
        <f t="shared" ref="A8:A15" si="0">A7+1</f>
        <v>2</v>
      </c>
      <c r="B8" s="63" t="s">
        <v>196</v>
      </c>
      <c r="C8" s="90" t="s">
        <v>200</v>
      </c>
      <c r="D8" s="89">
        <v>1</v>
      </c>
      <c r="E8" s="14">
        <v>25402.84</v>
      </c>
    </row>
    <row r="9" spans="1:8">
      <c r="A9" s="58">
        <f t="shared" si="0"/>
        <v>3</v>
      </c>
      <c r="B9" s="63" t="s">
        <v>197</v>
      </c>
      <c r="C9" s="90" t="s">
        <v>200</v>
      </c>
      <c r="D9" s="89">
        <v>1</v>
      </c>
      <c r="E9" s="14">
        <v>32604</v>
      </c>
    </row>
    <row r="10" spans="1:8">
      <c r="A10" s="58">
        <f t="shared" si="0"/>
        <v>4</v>
      </c>
      <c r="B10" s="63" t="s">
        <v>192</v>
      </c>
      <c r="C10" s="90" t="s">
        <v>200</v>
      </c>
      <c r="D10" s="89">
        <v>1</v>
      </c>
      <c r="E10" s="14">
        <v>6951.76</v>
      </c>
    </row>
    <row r="11" spans="1:8">
      <c r="A11" s="58">
        <f t="shared" si="0"/>
        <v>5</v>
      </c>
      <c r="B11" s="63" t="s">
        <v>221</v>
      </c>
      <c r="C11" s="90" t="s">
        <v>200</v>
      </c>
      <c r="D11" s="89">
        <v>1</v>
      </c>
      <c r="E11" s="14">
        <f>30780-12000</f>
        <v>18780</v>
      </c>
    </row>
    <row r="12" spans="1:8">
      <c r="A12" s="58">
        <f t="shared" si="0"/>
        <v>6</v>
      </c>
      <c r="B12" s="63" t="s">
        <v>222</v>
      </c>
      <c r="C12" s="90" t="s">
        <v>200</v>
      </c>
      <c r="D12" s="89">
        <v>1</v>
      </c>
      <c r="E12" s="14">
        <v>5399.27</v>
      </c>
    </row>
    <row r="13" spans="1:8">
      <c r="A13" s="58">
        <f t="shared" si="0"/>
        <v>7</v>
      </c>
      <c r="B13" s="63" t="s">
        <v>194</v>
      </c>
      <c r="C13" s="106" t="s">
        <v>200</v>
      </c>
      <c r="D13" s="103">
        <v>1</v>
      </c>
      <c r="E13" s="14">
        <v>3420</v>
      </c>
      <c r="H13" s="36"/>
    </row>
    <row r="14" spans="1:8">
      <c r="A14" s="58">
        <f t="shared" si="0"/>
        <v>8</v>
      </c>
      <c r="B14" s="63" t="s">
        <v>198</v>
      </c>
      <c r="C14" s="106" t="s">
        <v>200</v>
      </c>
      <c r="D14" s="103">
        <v>1</v>
      </c>
      <c r="E14" s="14">
        <v>4947.6000000000004</v>
      </c>
    </row>
    <row r="15" spans="1:8">
      <c r="A15" s="58">
        <f t="shared" si="0"/>
        <v>9</v>
      </c>
      <c r="B15" s="63"/>
      <c r="C15" s="63"/>
      <c r="D15" s="58"/>
      <c r="E15" s="14"/>
    </row>
    <row r="16" spans="1:8">
      <c r="A16" s="196" t="s">
        <v>11</v>
      </c>
      <c r="B16" s="196"/>
      <c r="C16" s="58" t="s">
        <v>12</v>
      </c>
      <c r="D16" s="58" t="s">
        <v>12</v>
      </c>
      <c r="E16" s="14">
        <f>SUM(E7:E15)</f>
        <v>101678.78000000001</v>
      </c>
      <c r="G16" s="33">
        <v>101678.78</v>
      </c>
      <c r="H16" s="34">
        <f>G16-E16</f>
        <v>0</v>
      </c>
    </row>
    <row r="18" spans="1:8" ht="57.75" customHeight="1">
      <c r="A18" s="215" t="s">
        <v>82</v>
      </c>
      <c r="B18" s="215"/>
      <c r="C18" s="216" t="s">
        <v>88</v>
      </c>
      <c r="D18" s="216"/>
      <c r="E18" s="216"/>
      <c r="F18" s="29"/>
      <c r="G18" s="29"/>
    </row>
    <row r="19" spans="1:8" ht="46.8">
      <c r="A19" s="58" t="s">
        <v>4</v>
      </c>
      <c r="B19" s="58" t="s">
        <v>49</v>
      </c>
      <c r="C19" s="58" t="s">
        <v>61</v>
      </c>
      <c r="D19" s="58" t="s">
        <v>62</v>
      </c>
      <c r="E19" s="58" t="s">
        <v>63</v>
      </c>
    </row>
    <row r="20" spans="1:8">
      <c r="A20" s="58">
        <v>1</v>
      </c>
      <c r="B20" s="58">
        <v>2</v>
      </c>
      <c r="C20" s="58">
        <v>3</v>
      </c>
      <c r="D20" s="58">
        <v>4</v>
      </c>
      <c r="E20" s="58">
        <v>5</v>
      </c>
    </row>
    <row r="21" spans="1:8">
      <c r="A21" s="58">
        <v>1</v>
      </c>
      <c r="B21" s="63" t="s">
        <v>220</v>
      </c>
      <c r="C21" s="90" t="s">
        <v>200</v>
      </c>
      <c r="D21" s="58">
        <v>1</v>
      </c>
      <c r="E21" s="14">
        <v>219.65</v>
      </c>
    </row>
    <row r="22" spans="1:8">
      <c r="A22" s="58">
        <f t="shared" ref="A22:A28" si="1">A21+1</f>
        <v>2</v>
      </c>
      <c r="B22" s="63" t="s">
        <v>196</v>
      </c>
      <c r="C22" s="90" t="s">
        <v>200</v>
      </c>
      <c r="D22" s="89">
        <v>1</v>
      </c>
      <c r="E22" s="14">
        <v>1336.99</v>
      </c>
    </row>
    <row r="23" spans="1:8">
      <c r="A23" s="58">
        <f t="shared" si="1"/>
        <v>3</v>
      </c>
      <c r="B23" s="63" t="s">
        <v>197</v>
      </c>
      <c r="C23" s="90" t="s">
        <v>200</v>
      </c>
      <c r="D23" s="89">
        <v>1</v>
      </c>
      <c r="E23" s="14">
        <v>1716</v>
      </c>
    </row>
    <row r="24" spans="1:8">
      <c r="A24" s="58">
        <f t="shared" si="1"/>
        <v>4</v>
      </c>
      <c r="B24" s="63" t="s">
        <v>192</v>
      </c>
      <c r="C24" s="90" t="s">
        <v>200</v>
      </c>
      <c r="D24" s="89">
        <v>1</v>
      </c>
      <c r="E24" s="14">
        <v>365.88</v>
      </c>
    </row>
    <row r="25" spans="1:8">
      <c r="A25" s="58">
        <f t="shared" si="1"/>
        <v>5</v>
      </c>
      <c r="B25" s="63" t="s">
        <v>221</v>
      </c>
      <c r="C25" s="90" t="s">
        <v>200</v>
      </c>
      <c r="D25" s="89">
        <v>1</v>
      </c>
      <c r="E25" s="14">
        <v>1620</v>
      </c>
    </row>
    <row r="26" spans="1:8">
      <c r="A26" s="58">
        <f t="shared" si="1"/>
        <v>6</v>
      </c>
      <c r="B26" s="63" t="s">
        <v>222</v>
      </c>
      <c r="C26" s="90" t="s">
        <v>200</v>
      </c>
      <c r="D26" s="89">
        <v>1</v>
      </c>
      <c r="E26" s="14">
        <v>284.17</v>
      </c>
    </row>
    <row r="27" spans="1:8">
      <c r="A27" s="58">
        <f t="shared" si="1"/>
        <v>7</v>
      </c>
      <c r="B27" s="63" t="s">
        <v>194</v>
      </c>
      <c r="C27" s="90" t="s">
        <v>200</v>
      </c>
      <c r="D27" s="89">
        <v>1</v>
      </c>
      <c r="E27" s="14">
        <v>180</v>
      </c>
    </row>
    <row r="28" spans="1:8">
      <c r="A28" s="103">
        <f t="shared" si="1"/>
        <v>8</v>
      </c>
      <c r="B28" s="106" t="s">
        <v>198</v>
      </c>
      <c r="C28" s="163" t="s">
        <v>200</v>
      </c>
      <c r="D28" s="162">
        <v>1</v>
      </c>
      <c r="E28" s="14">
        <v>260.39999999999998</v>
      </c>
    </row>
    <row r="29" spans="1:8">
      <c r="A29" s="162">
        <v>9</v>
      </c>
      <c r="B29" s="163" t="s">
        <v>279</v>
      </c>
      <c r="C29" s="163" t="s">
        <v>200</v>
      </c>
      <c r="D29" s="162">
        <v>1</v>
      </c>
      <c r="E29" s="14">
        <v>5997.6</v>
      </c>
    </row>
    <row r="30" spans="1:8">
      <c r="A30" s="196" t="s">
        <v>11</v>
      </c>
      <c r="B30" s="196"/>
      <c r="C30" s="58" t="s">
        <v>12</v>
      </c>
      <c r="D30" s="58" t="s">
        <v>12</v>
      </c>
      <c r="E30" s="14">
        <f>SUM(E21:E29)</f>
        <v>11980.69</v>
      </c>
      <c r="G30" s="33">
        <v>11980.69</v>
      </c>
      <c r="H30" s="34">
        <f>G30-E30</f>
        <v>0</v>
      </c>
    </row>
    <row r="31" spans="1:8">
      <c r="A31" s="46"/>
      <c r="B31" s="46"/>
      <c r="C31" s="46"/>
      <c r="D31" s="46"/>
      <c r="E31" s="47"/>
      <c r="G31" s="33"/>
      <c r="H31" s="34"/>
    </row>
    <row r="32" spans="1:8" ht="70.5" customHeight="1">
      <c r="A32" s="215" t="s">
        <v>82</v>
      </c>
      <c r="B32" s="215"/>
      <c r="C32" s="216" t="s">
        <v>280</v>
      </c>
      <c r="D32" s="216"/>
      <c r="E32" s="216"/>
      <c r="F32" s="29"/>
      <c r="G32" s="29"/>
    </row>
    <row r="33" spans="1:8" ht="46.8">
      <c r="A33" s="164" t="s">
        <v>4</v>
      </c>
      <c r="B33" s="164" t="s">
        <v>49</v>
      </c>
      <c r="C33" s="164" t="s">
        <v>61</v>
      </c>
      <c r="D33" s="164" t="s">
        <v>62</v>
      </c>
      <c r="E33" s="164" t="s">
        <v>63</v>
      </c>
    </row>
    <row r="34" spans="1:8">
      <c r="A34" s="164">
        <v>1</v>
      </c>
      <c r="B34" s="164">
        <v>2</v>
      </c>
      <c r="C34" s="164">
        <v>3</v>
      </c>
      <c r="D34" s="164">
        <v>4</v>
      </c>
      <c r="E34" s="164">
        <v>5</v>
      </c>
    </row>
    <row r="35" spans="1:8">
      <c r="A35" s="164">
        <v>1</v>
      </c>
      <c r="B35" s="165" t="s">
        <v>269</v>
      </c>
      <c r="C35" s="165" t="s">
        <v>200</v>
      </c>
      <c r="D35" s="164">
        <v>1</v>
      </c>
      <c r="E35" s="14">
        <v>18312</v>
      </c>
    </row>
    <row r="36" spans="1:8">
      <c r="A36" s="196" t="s">
        <v>11</v>
      </c>
      <c r="B36" s="196"/>
      <c r="C36" s="164" t="s">
        <v>12</v>
      </c>
      <c r="D36" s="164" t="s">
        <v>12</v>
      </c>
      <c r="E36" s="14">
        <f>SUM(E35:E35)</f>
        <v>18312</v>
      </c>
      <c r="G36" s="33">
        <v>18312</v>
      </c>
      <c r="H36" s="34">
        <f>G36-E36</f>
        <v>0</v>
      </c>
    </row>
    <row r="37" spans="1:8">
      <c r="A37" s="46"/>
      <c r="B37" s="46"/>
      <c r="C37" s="46"/>
      <c r="D37" s="46"/>
      <c r="E37" s="47"/>
      <c r="G37" s="33"/>
      <c r="H37" s="34"/>
    </row>
    <row r="38" spans="1:8">
      <c r="A38" s="215" t="s">
        <v>82</v>
      </c>
      <c r="B38" s="215"/>
      <c r="C38" s="216" t="s">
        <v>152</v>
      </c>
      <c r="D38" s="216"/>
      <c r="E38" s="216"/>
      <c r="F38" s="29"/>
      <c r="G38" s="29"/>
    </row>
    <row r="39" spans="1:8" ht="46.8">
      <c r="A39" s="58" t="s">
        <v>4</v>
      </c>
      <c r="B39" s="58" t="s">
        <v>49</v>
      </c>
      <c r="C39" s="58" t="s">
        <v>61</v>
      </c>
      <c r="D39" s="58" t="s">
        <v>62</v>
      </c>
      <c r="E39" s="58" t="s">
        <v>63</v>
      </c>
    </row>
    <row r="40" spans="1:8">
      <c r="A40" s="58">
        <v>1</v>
      </c>
      <c r="B40" s="58">
        <v>2</v>
      </c>
      <c r="C40" s="58">
        <v>3</v>
      </c>
      <c r="D40" s="58">
        <v>4</v>
      </c>
      <c r="E40" s="58">
        <v>5</v>
      </c>
    </row>
    <row r="41" spans="1:8">
      <c r="A41" s="58">
        <v>1</v>
      </c>
      <c r="B41" s="63" t="s">
        <v>196</v>
      </c>
      <c r="C41" s="90" t="s">
        <v>200</v>
      </c>
      <c r="D41" s="58">
        <v>1</v>
      </c>
      <c r="E41" s="14">
        <v>26739.84</v>
      </c>
    </row>
    <row r="42" spans="1:8">
      <c r="A42" s="58">
        <f>A41+1</f>
        <v>2</v>
      </c>
      <c r="B42" s="63" t="s">
        <v>193</v>
      </c>
      <c r="C42" s="90" t="s">
        <v>200</v>
      </c>
      <c r="D42" s="89">
        <v>1</v>
      </c>
      <c r="E42" s="14">
        <v>23462</v>
      </c>
    </row>
    <row r="43" spans="1:8">
      <c r="A43" s="58">
        <f t="shared" ref="A43:A46" si="2">A42+1</f>
        <v>3</v>
      </c>
      <c r="B43" s="63" t="s">
        <v>195</v>
      </c>
      <c r="C43" s="90" t="s">
        <v>200</v>
      </c>
      <c r="D43" s="89">
        <v>1</v>
      </c>
      <c r="E43" s="14">
        <v>13600</v>
      </c>
    </row>
    <row r="44" spans="1:8">
      <c r="A44" s="58">
        <f t="shared" si="2"/>
        <v>4</v>
      </c>
      <c r="B44" s="63" t="s">
        <v>199</v>
      </c>
      <c r="C44" s="106" t="s">
        <v>200</v>
      </c>
      <c r="D44" s="58">
        <v>1</v>
      </c>
      <c r="E44" s="14">
        <v>12305</v>
      </c>
    </row>
    <row r="45" spans="1:8">
      <c r="A45" s="58">
        <f t="shared" si="2"/>
        <v>5</v>
      </c>
      <c r="B45" s="63" t="s">
        <v>223</v>
      </c>
      <c r="C45" s="106" t="s">
        <v>200</v>
      </c>
      <c r="D45" s="103">
        <v>1</v>
      </c>
      <c r="E45" s="14">
        <v>148476.57</v>
      </c>
    </row>
    <row r="46" spans="1:8">
      <c r="A46" s="58">
        <f t="shared" si="2"/>
        <v>6</v>
      </c>
      <c r="B46" s="63"/>
      <c r="C46" s="63"/>
      <c r="D46" s="58"/>
      <c r="E46" s="14"/>
    </row>
    <row r="47" spans="1:8">
      <c r="A47" s="196" t="s">
        <v>11</v>
      </c>
      <c r="B47" s="196"/>
      <c r="C47" s="58" t="s">
        <v>12</v>
      </c>
      <c r="D47" s="58" t="s">
        <v>12</v>
      </c>
      <c r="E47" s="14">
        <f>SUM(E41:E46)</f>
        <v>224583.41</v>
      </c>
      <c r="G47" s="33">
        <v>224583.41</v>
      </c>
      <c r="H47" s="34">
        <f>G47-E47</f>
        <v>0</v>
      </c>
    </row>
    <row r="49" spans="1:8" ht="69.75" customHeight="1">
      <c r="A49" s="215" t="s">
        <v>82</v>
      </c>
      <c r="B49" s="215"/>
      <c r="C49" s="216" t="s">
        <v>87</v>
      </c>
      <c r="D49" s="216"/>
      <c r="E49" s="216"/>
      <c r="F49" s="29"/>
      <c r="G49" s="29"/>
    </row>
    <row r="50" spans="1:8" ht="46.8">
      <c r="A50" s="58" t="s">
        <v>4</v>
      </c>
      <c r="B50" s="58" t="s">
        <v>49</v>
      </c>
      <c r="C50" s="58" t="s">
        <v>61</v>
      </c>
      <c r="D50" s="58" t="s">
        <v>62</v>
      </c>
      <c r="E50" s="58" t="s">
        <v>63</v>
      </c>
    </row>
    <row r="51" spans="1:8">
      <c r="A51" s="58">
        <v>1</v>
      </c>
      <c r="B51" s="58">
        <v>2</v>
      </c>
      <c r="C51" s="58">
        <v>3</v>
      </c>
      <c r="D51" s="58">
        <v>4</v>
      </c>
      <c r="E51" s="58">
        <v>5</v>
      </c>
    </row>
    <row r="52" spans="1:8">
      <c r="A52" s="58">
        <v>1</v>
      </c>
      <c r="B52" s="63"/>
      <c r="C52" s="63"/>
      <c r="D52" s="58"/>
      <c r="E52" s="14"/>
    </row>
    <row r="53" spans="1:8">
      <c r="A53" s="58"/>
      <c r="B53" s="63"/>
      <c r="C53" s="63"/>
      <c r="D53" s="58"/>
      <c r="E53" s="14"/>
    </row>
    <row r="54" spans="1:8">
      <c r="A54" s="196" t="s">
        <v>11</v>
      </c>
      <c r="B54" s="196"/>
      <c r="C54" s="58" t="s">
        <v>12</v>
      </c>
      <c r="D54" s="58" t="s">
        <v>12</v>
      </c>
      <c r="E54" s="14">
        <f>SUM(E52:E53)</f>
        <v>0</v>
      </c>
      <c r="G54" s="33"/>
      <c r="H54" s="34">
        <f>G54-E54</f>
        <v>0</v>
      </c>
    </row>
    <row r="56" spans="1:8" ht="171" customHeight="1">
      <c r="A56" s="215" t="s">
        <v>82</v>
      </c>
      <c r="B56" s="215"/>
      <c r="C56" s="216" t="s">
        <v>289</v>
      </c>
      <c r="D56" s="216"/>
      <c r="E56" s="216"/>
      <c r="F56" s="29"/>
      <c r="G56" s="29"/>
    </row>
    <row r="57" spans="1:8" ht="46.8">
      <c r="A57" s="174" t="s">
        <v>4</v>
      </c>
      <c r="B57" s="174" t="s">
        <v>49</v>
      </c>
      <c r="C57" s="174" t="s">
        <v>61</v>
      </c>
      <c r="D57" s="174" t="s">
        <v>62</v>
      </c>
      <c r="E57" s="174" t="s">
        <v>63</v>
      </c>
    </row>
    <row r="58" spans="1:8">
      <c r="A58" s="174">
        <v>1</v>
      </c>
      <c r="B58" s="174">
        <v>2</v>
      </c>
      <c r="C58" s="174">
        <v>3</v>
      </c>
      <c r="D58" s="174">
        <v>4</v>
      </c>
      <c r="E58" s="174">
        <v>5</v>
      </c>
    </row>
    <row r="59" spans="1:8" ht="31.2">
      <c r="A59" s="174">
        <v>1</v>
      </c>
      <c r="B59" s="175" t="s">
        <v>290</v>
      </c>
      <c r="C59" s="175" t="s">
        <v>200</v>
      </c>
      <c r="D59" s="174"/>
      <c r="E59" s="14">
        <v>10000</v>
      </c>
    </row>
    <row r="60" spans="1:8">
      <c r="A60" s="174"/>
      <c r="B60" s="175"/>
      <c r="C60" s="175"/>
      <c r="D60" s="174"/>
      <c r="E60" s="14"/>
    </row>
    <row r="61" spans="1:8">
      <c r="A61" s="196" t="s">
        <v>11</v>
      </c>
      <c r="B61" s="196"/>
      <c r="C61" s="174" t="s">
        <v>12</v>
      </c>
      <c r="D61" s="174" t="s">
        <v>12</v>
      </c>
      <c r="E61" s="14">
        <v>10000</v>
      </c>
      <c r="G61" s="33"/>
      <c r="H61" s="34">
        <v>-20000</v>
      </c>
    </row>
  </sheetData>
  <mergeCells count="19">
    <mergeCell ref="A47:B47"/>
    <mergeCell ref="A2:G2"/>
    <mergeCell ref="A4:B4"/>
    <mergeCell ref="A16:B16"/>
    <mergeCell ref="A38:B38"/>
    <mergeCell ref="C4:E4"/>
    <mergeCell ref="A18:B18"/>
    <mergeCell ref="C18:E18"/>
    <mergeCell ref="A30:B30"/>
    <mergeCell ref="C38:E38"/>
    <mergeCell ref="A32:B32"/>
    <mergeCell ref="C32:E32"/>
    <mergeCell ref="A36:B36"/>
    <mergeCell ref="A56:B56"/>
    <mergeCell ref="C56:E56"/>
    <mergeCell ref="A61:B61"/>
    <mergeCell ref="A49:B49"/>
    <mergeCell ref="C49:E49"/>
    <mergeCell ref="A54:B54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65"/>
  <sheetViews>
    <sheetView view="pageBreakPreview" topLeftCell="A4" zoomScale="70" zoomScaleSheetLayoutView="70" workbookViewId="0">
      <selection activeCell="D14" sqref="D14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0" t="s">
        <v>78</v>
      </c>
      <c r="B2" s="60"/>
      <c r="C2" s="60"/>
      <c r="D2" s="60"/>
      <c r="E2" s="60"/>
      <c r="F2" s="60"/>
      <c r="G2" s="60"/>
    </row>
    <row r="3" spans="1:7">
      <c r="A3" s="59"/>
      <c r="B3" s="59"/>
      <c r="C3" s="62"/>
      <c r="D3" s="62"/>
      <c r="E3" s="62"/>
      <c r="F3" s="62"/>
      <c r="G3" s="62"/>
    </row>
    <row r="4" spans="1:7" ht="33.75" customHeight="1">
      <c r="A4" s="215" t="s">
        <v>82</v>
      </c>
      <c r="B4" s="215"/>
      <c r="C4" s="211" t="s">
        <v>83</v>
      </c>
      <c r="D4" s="211"/>
      <c r="E4" s="29"/>
      <c r="F4" s="29"/>
      <c r="G4" s="29"/>
    </row>
    <row r="5" spans="1:7" ht="31.2">
      <c r="A5" s="58" t="s">
        <v>4</v>
      </c>
      <c r="B5" s="58" t="s">
        <v>49</v>
      </c>
      <c r="C5" s="58" t="s">
        <v>64</v>
      </c>
      <c r="D5" s="58" t="s">
        <v>65</v>
      </c>
    </row>
    <row r="6" spans="1:7">
      <c r="A6" s="58">
        <v>1</v>
      </c>
      <c r="B6" s="58">
        <v>2</v>
      </c>
      <c r="C6" s="58">
        <v>3</v>
      </c>
      <c r="D6" s="58">
        <v>4</v>
      </c>
    </row>
    <row r="7" spans="1:7">
      <c r="A7" s="58">
        <v>1</v>
      </c>
      <c r="B7" s="30" t="s">
        <v>201</v>
      </c>
      <c r="C7" s="35">
        <v>1</v>
      </c>
      <c r="D7" s="14">
        <v>18984.170000000002</v>
      </c>
    </row>
    <row r="8" spans="1:7">
      <c r="A8" s="58">
        <v>2</v>
      </c>
      <c r="B8" s="30" t="s">
        <v>202</v>
      </c>
      <c r="C8" s="35">
        <v>1</v>
      </c>
      <c r="D8" s="14">
        <v>11856</v>
      </c>
    </row>
    <row r="9" spans="1:7">
      <c r="A9" s="58">
        <v>3</v>
      </c>
      <c r="B9" s="30" t="s">
        <v>203</v>
      </c>
      <c r="C9" s="35">
        <v>1</v>
      </c>
      <c r="D9" s="14">
        <v>17100</v>
      </c>
      <c r="F9" s="33"/>
    </row>
    <row r="10" spans="1:7">
      <c r="A10" s="58">
        <f t="shared" ref="A10" si="0">A9+1</f>
        <v>4</v>
      </c>
      <c r="B10" s="30" t="s">
        <v>204</v>
      </c>
      <c r="C10" s="35">
        <v>1</v>
      </c>
      <c r="D10" s="14">
        <f>878373.65-98000</f>
        <v>780373.65</v>
      </c>
      <c r="F10" s="33"/>
    </row>
    <row r="11" spans="1:7">
      <c r="A11" s="89">
        <v>5</v>
      </c>
      <c r="B11" s="30" t="s">
        <v>205</v>
      </c>
      <c r="C11" s="35">
        <v>1</v>
      </c>
      <c r="D11" s="14">
        <v>15302.14</v>
      </c>
      <c r="F11" s="33"/>
    </row>
    <row r="12" spans="1:7" ht="31.2">
      <c r="A12" s="89">
        <v>6</v>
      </c>
      <c r="B12" s="30" t="s">
        <v>257</v>
      </c>
      <c r="C12" s="35">
        <v>1</v>
      </c>
      <c r="D12" s="14">
        <v>21436</v>
      </c>
      <c r="F12" s="33"/>
    </row>
    <row r="13" spans="1:7">
      <c r="A13" s="150">
        <v>7</v>
      </c>
      <c r="B13" s="30" t="s">
        <v>260</v>
      </c>
      <c r="C13" s="35">
        <v>1</v>
      </c>
      <c r="D13" s="14">
        <f>36500+3100</f>
        <v>39600</v>
      </c>
      <c r="F13" s="33"/>
    </row>
    <row r="14" spans="1:7">
      <c r="A14" s="196" t="s">
        <v>11</v>
      </c>
      <c r="B14" s="196"/>
      <c r="C14" s="58" t="s">
        <v>12</v>
      </c>
      <c r="D14" s="14">
        <f>SUM(D7:D13)</f>
        <v>904651.96000000008</v>
      </c>
      <c r="F14" s="33">
        <v>901551.96</v>
      </c>
      <c r="G14" s="34">
        <f>F14-D14</f>
        <v>-3100.0000000001164</v>
      </c>
    </row>
    <row r="15" spans="1:7">
      <c r="A15" s="24"/>
      <c r="C15" s="39"/>
      <c r="D15" s="39"/>
      <c r="E15" s="39"/>
      <c r="F15" s="48"/>
      <c r="G15" s="39"/>
    </row>
    <row r="16" spans="1:7" ht="66.75" customHeight="1">
      <c r="A16" s="215" t="s">
        <v>82</v>
      </c>
      <c r="B16" s="215"/>
      <c r="C16" s="211" t="s">
        <v>88</v>
      </c>
      <c r="D16" s="211"/>
      <c r="E16" s="29"/>
      <c r="F16" s="49"/>
      <c r="G16" s="29"/>
    </row>
    <row r="17" spans="1:7" ht="31.2">
      <c r="A17" s="58" t="s">
        <v>4</v>
      </c>
      <c r="B17" s="58" t="s">
        <v>49</v>
      </c>
      <c r="C17" s="58" t="s">
        <v>64</v>
      </c>
      <c r="D17" s="58" t="s">
        <v>65</v>
      </c>
      <c r="F17" s="33"/>
    </row>
    <row r="18" spans="1:7">
      <c r="A18" s="58">
        <v>1</v>
      </c>
      <c r="B18" s="58">
        <v>2</v>
      </c>
      <c r="C18" s="58">
        <v>3</v>
      </c>
      <c r="D18" s="58">
        <v>4</v>
      </c>
      <c r="F18" s="33"/>
    </row>
    <row r="19" spans="1:7">
      <c r="A19" s="58">
        <v>1</v>
      </c>
      <c r="B19" s="30" t="s">
        <v>201</v>
      </c>
      <c r="C19" s="35">
        <v>1</v>
      </c>
      <c r="D19" s="14">
        <v>999.17</v>
      </c>
      <c r="F19" s="33"/>
    </row>
    <row r="20" spans="1:7">
      <c r="A20" s="58">
        <f t="shared" ref="A20:A26" si="1">A19+1</f>
        <v>2</v>
      </c>
      <c r="B20" s="30" t="s">
        <v>202</v>
      </c>
      <c r="C20" s="35">
        <v>1</v>
      </c>
      <c r="D20" s="14">
        <v>624</v>
      </c>
      <c r="F20" s="33"/>
      <c r="G20" s="34"/>
    </row>
    <row r="21" spans="1:7">
      <c r="A21" s="58">
        <f t="shared" si="1"/>
        <v>3</v>
      </c>
      <c r="B21" s="30" t="s">
        <v>203</v>
      </c>
      <c r="C21" s="35">
        <v>1</v>
      </c>
      <c r="D21" s="14">
        <v>900</v>
      </c>
      <c r="F21" s="33"/>
    </row>
    <row r="22" spans="1:7">
      <c r="A22" s="58">
        <f t="shared" si="1"/>
        <v>4</v>
      </c>
      <c r="B22" s="30" t="s">
        <v>204</v>
      </c>
      <c r="C22" s="35">
        <v>1</v>
      </c>
      <c r="D22" s="14">
        <v>46230.19</v>
      </c>
      <c r="F22" s="33"/>
    </row>
    <row r="23" spans="1:7">
      <c r="A23" s="58">
        <f t="shared" si="1"/>
        <v>5</v>
      </c>
      <c r="B23" s="30" t="s">
        <v>213</v>
      </c>
      <c r="C23" s="35">
        <v>1</v>
      </c>
      <c r="D23" s="14">
        <v>15000</v>
      </c>
      <c r="F23" s="33"/>
    </row>
    <row r="24" spans="1:7">
      <c r="A24" s="58">
        <f t="shared" si="1"/>
        <v>6</v>
      </c>
      <c r="B24" s="30" t="s">
        <v>214</v>
      </c>
      <c r="C24" s="35">
        <v>1</v>
      </c>
      <c r="D24" s="14">
        <v>28000</v>
      </c>
      <c r="F24" s="33"/>
    </row>
    <row r="25" spans="1:7" ht="31.2">
      <c r="A25" s="103">
        <f t="shared" si="1"/>
        <v>7</v>
      </c>
      <c r="B25" s="30" t="s">
        <v>215</v>
      </c>
      <c r="C25" s="35">
        <v>12</v>
      </c>
      <c r="D25" s="14">
        <v>27285.72</v>
      </c>
      <c r="F25" s="33"/>
    </row>
    <row r="26" spans="1:7">
      <c r="A26" s="103">
        <f t="shared" si="1"/>
        <v>8</v>
      </c>
      <c r="B26" s="30" t="s">
        <v>225</v>
      </c>
      <c r="C26" s="35"/>
      <c r="D26" s="14">
        <v>1915759.62</v>
      </c>
      <c r="F26" s="33"/>
    </row>
    <row r="27" spans="1:7">
      <c r="A27" s="196" t="s">
        <v>11</v>
      </c>
      <c r="B27" s="196"/>
      <c r="C27" s="58" t="s">
        <v>12</v>
      </c>
      <c r="D27" s="14">
        <f>SUM(D19:D26)</f>
        <v>2034798.7000000002</v>
      </c>
      <c r="F27" s="33">
        <v>2034798.7</v>
      </c>
      <c r="G27" s="34">
        <f>F27-D27</f>
        <v>0</v>
      </c>
    </row>
    <row r="28" spans="1:7">
      <c r="F28" s="33"/>
    </row>
    <row r="29" spans="1:7" ht="58.5" hidden="1" customHeight="1">
      <c r="A29" s="210" t="s">
        <v>82</v>
      </c>
      <c r="B29" s="210"/>
      <c r="C29" s="211" t="s">
        <v>88</v>
      </c>
      <c r="D29" s="211"/>
      <c r="E29" s="29"/>
      <c r="F29" s="49"/>
      <c r="G29" s="29"/>
    </row>
    <row r="30" spans="1:7" ht="31.2" hidden="1">
      <c r="A30" s="58" t="s">
        <v>4</v>
      </c>
      <c r="B30" s="58" t="s">
        <v>49</v>
      </c>
      <c r="C30" s="58" t="s">
        <v>64</v>
      </c>
      <c r="D30" s="58" t="s">
        <v>65</v>
      </c>
      <c r="F30" s="50"/>
    </row>
    <row r="31" spans="1:7" hidden="1">
      <c r="A31" s="58">
        <v>1</v>
      </c>
      <c r="B31" s="58">
        <v>2</v>
      </c>
      <c r="C31" s="58">
        <v>3</v>
      </c>
      <c r="D31" s="58">
        <v>4</v>
      </c>
      <c r="F31" s="33"/>
    </row>
    <row r="32" spans="1:7" hidden="1">
      <c r="A32" s="58">
        <v>1</v>
      </c>
      <c r="B32" s="30"/>
      <c r="C32" s="35"/>
      <c r="D32" s="14"/>
      <c r="F32" s="33"/>
    </row>
    <row r="33" spans="1:7" hidden="1">
      <c r="A33" s="58">
        <f>A32+1</f>
        <v>2</v>
      </c>
      <c r="B33" s="30"/>
      <c r="C33" s="35"/>
      <c r="D33" s="14"/>
      <c r="F33" s="33"/>
    </row>
    <row r="34" spans="1:7" hidden="1">
      <c r="A34" s="58">
        <f t="shared" ref="A34" si="2">A33+1</f>
        <v>3</v>
      </c>
      <c r="B34" s="30"/>
      <c r="C34" s="35"/>
      <c r="D34" s="14"/>
      <c r="F34" s="33"/>
    </row>
    <row r="35" spans="1:7" hidden="1">
      <c r="A35" s="222" t="s">
        <v>11</v>
      </c>
      <c r="B35" s="223"/>
      <c r="C35" s="58" t="s">
        <v>12</v>
      </c>
      <c r="D35" s="14">
        <f>SUM(D32:D34)</f>
        <v>0</v>
      </c>
      <c r="F35" s="33"/>
      <c r="G35" s="34">
        <f>F35-D35</f>
        <v>0</v>
      </c>
    </row>
    <row r="36" spans="1:7" hidden="1">
      <c r="F36" s="33"/>
    </row>
    <row r="37" spans="1:7" ht="62.25" hidden="1" customHeight="1">
      <c r="A37" s="215" t="s">
        <v>82</v>
      </c>
      <c r="B37" s="215"/>
      <c r="C37" s="211" t="s">
        <v>87</v>
      </c>
      <c r="D37" s="211"/>
      <c r="E37" s="29"/>
      <c r="F37" s="49"/>
      <c r="G37" s="29"/>
    </row>
    <row r="38" spans="1:7" ht="31.2" hidden="1">
      <c r="A38" s="58" t="s">
        <v>4</v>
      </c>
      <c r="B38" s="58" t="s">
        <v>49</v>
      </c>
      <c r="C38" s="58" t="s">
        <v>64</v>
      </c>
      <c r="D38" s="58" t="s">
        <v>65</v>
      </c>
      <c r="F38" s="33"/>
    </row>
    <row r="39" spans="1:7" hidden="1">
      <c r="A39" s="58">
        <v>1</v>
      </c>
      <c r="B39" s="58">
        <v>2</v>
      </c>
      <c r="C39" s="58">
        <v>3</v>
      </c>
      <c r="D39" s="58">
        <v>4</v>
      </c>
      <c r="F39" s="33"/>
    </row>
    <row r="40" spans="1:7" hidden="1">
      <c r="A40" s="58">
        <v>1</v>
      </c>
      <c r="B40" s="30"/>
      <c r="C40" s="35"/>
      <c r="D40" s="14"/>
      <c r="F40" s="33"/>
    </row>
    <row r="41" spans="1:7" hidden="1">
      <c r="A41" s="58">
        <f>A40+1</f>
        <v>2</v>
      </c>
      <c r="B41" s="30"/>
      <c r="C41" s="35"/>
      <c r="D41" s="14"/>
      <c r="F41" s="33"/>
    </row>
    <row r="42" spans="1:7" hidden="1">
      <c r="A42" s="196" t="s">
        <v>11</v>
      </c>
      <c r="B42" s="196"/>
      <c r="C42" s="58" t="s">
        <v>12</v>
      </c>
      <c r="D42" s="14">
        <f>SUM(D40:D41)</f>
        <v>0</v>
      </c>
      <c r="F42" s="33">
        <v>0</v>
      </c>
      <c r="G42" s="34">
        <f>F42-D42</f>
        <v>0</v>
      </c>
    </row>
    <row r="43" spans="1:7" hidden="1">
      <c r="F43" s="33"/>
    </row>
    <row r="44" spans="1:7">
      <c r="A44" s="215" t="s">
        <v>82</v>
      </c>
      <c r="B44" s="215"/>
      <c r="C44" s="211" t="s">
        <v>152</v>
      </c>
      <c r="D44" s="211"/>
      <c r="E44" s="29"/>
      <c r="F44" s="49"/>
      <c r="G44" s="29"/>
    </row>
    <row r="45" spans="1:7" ht="31.2">
      <c r="A45" s="58" t="s">
        <v>4</v>
      </c>
      <c r="B45" s="58" t="s">
        <v>49</v>
      </c>
      <c r="C45" s="58" t="s">
        <v>64</v>
      </c>
      <c r="D45" s="58" t="s">
        <v>65</v>
      </c>
      <c r="F45" s="33"/>
    </row>
    <row r="46" spans="1:7">
      <c r="A46" s="58">
        <v>1</v>
      </c>
      <c r="B46" s="58">
        <v>2</v>
      </c>
      <c r="C46" s="58">
        <v>3</v>
      </c>
      <c r="D46" s="58">
        <v>4</v>
      </c>
      <c r="F46" s="33"/>
    </row>
    <row r="47" spans="1:7">
      <c r="A47" s="58">
        <v>1</v>
      </c>
      <c r="B47" s="30" t="s">
        <v>206</v>
      </c>
      <c r="C47" s="35">
        <v>1</v>
      </c>
      <c r="D47" s="14">
        <v>41124.1</v>
      </c>
      <c r="F47" s="33"/>
    </row>
    <row r="48" spans="1:7">
      <c r="A48" s="58">
        <f>A47+1</f>
        <v>2</v>
      </c>
      <c r="B48" s="30" t="s">
        <v>207</v>
      </c>
      <c r="C48" s="23">
        <v>1</v>
      </c>
      <c r="D48" s="35">
        <v>16264</v>
      </c>
      <c r="F48" s="33"/>
    </row>
    <row r="49" spans="1:7">
      <c r="A49" s="196" t="s">
        <v>11</v>
      </c>
      <c r="B49" s="196"/>
      <c r="C49" s="58" t="s">
        <v>12</v>
      </c>
      <c r="D49" s="14">
        <f>SUM(D47:D48)</f>
        <v>57388.1</v>
      </c>
      <c r="F49" s="33">
        <v>57388.1</v>
      </c>
      <c r="G49" s="34">
        <f>F49-D49</f>
        <v>0</v>
      </c>
    </row>
    <row r="50" spans="1:7">
      <c r="F50" s="33"/>
    </row>
    <row r="51" spans="1:7">
      <c r="F51" s="33"/>
    </row>
    <row r="52" spans="1:7" ht="64.5" customHeight="1">
      <c r="A52" s="215" t="s">
        <v>82</v>
      </c>
      <c r="B52" s="215"/>
      <c r="C52" s="211" t="s">
        <v>268</v>
      </c>
      <c r="D52" s="211"/>
      <c r="E52" s="29"/>
      <c r="F52" s="49"/>
      <c r="G52" s="29"/>
    </row>
    <row r="53" spans="1:7" ht="31.2">
      <c r="A53" s="154" t="s">
        <v>4</v>
      </c>
      <c r="B53" s="154" t="s">
        <v>49</v>
      </c>
      <c r="C53" s="154" t="s">
        <v>64</v>
      </c>
      <c r="D53" s="154" t="s">
        <v>65</v>
      </c>
      <c r="F53" s="33"/>
    </row>
    <row r="54" spans="1:7">
      <c r="A54" s="154">
        <v>1</v>
      </c>
      <c r="B54" s="154">
        <v>2</v>
      </c>
      <c r="C54" s="154">
        <v>3</v>
      </c>
      <c r="D54" s="154">
        <v>4</v>
      </c>
      <c r="F54" s="33"/>
    </row>
    <row r="55" spans="1:7">
      <c r="A55" s="154">
        <v>1</v>
      </c>
      <c r="B55" s="30" t="s">
        <v>270</v>
      </c>
      <c r="C55" s="35">
        <v>1</v>
      </c>
      <c r="D55" s="14">
        <v>24000</v>
      </c>
      <c r="F55" s="33"/>
    </row>
    <row r="56" spans="1:7">
      <c r="A56" s="154">
        <v>2</v>
      </c>
      <c r="B56" s="30" t="s">
        <v>271</v>
      </c>
      <c r="C56" s="35">
        <v>1</v>
      </c>
      <c r="D56" s="14">
        <v>22630</v>
      </c>
      <c r="F56" s="33"/>
    </row>
    <row r="57" spans="1:7">
      <c r="A57" s="196" t="s">
        <v>11</v>
      </c>
      <c r="B57" s="196"/>
      <c r="C57" s="154" t="s">
        <v>12</v>
      </c>
      <c r="D57" s="14">
        <f>SUM(D55:D56)</f>
        <v>46630</v>
      </c>
      <c r="F57" s="33">
        <v>46630</v>
      </c>
      <c r="G57" s="34">
        <f>F57-D57</f>
        <v>0</v>
      </c>
    </row>
    <row r="59" spans="1:7" ht="99.75" customHeight="1">
      <c r="A59" s="215" t="s">
        <v>82</v>
      </c>
      <c r="B59" s="215"/>
      <c r="C59" s="211" t="s">
        <v>263</v>
      </c>
      <c r="D59" s="211"/>
      <c r="E59" s="29"/>
      <c r="F59" s="49"/>
      <c r="G59" s="29"/>
    </row>
    <row r="60" spans="1:7" ht="31.2">
      <c r="A60" s="154" t="s">
        <v>4</v>
      </c>
      <c r="B60" s="154" t="s">
        <v>49</v>
      </c>
      <c r="C60" s="154" t="s">
        <v>64</v>
      </c>
      <c r="D60" s="154" t="s">
        <v>65</v>
      </c>
      <c r="F60" s="33"/>
    </row>
    <row r="61" spans="1:7">
      <c r="A61" s="154">
        <v>1</v>
      </c>
      <c r="B61" s="154">
        <v>2</v>
      </c>
      <c r="C61" s="154">
        <v>3</v>
      </c>
      <c r="D61" s="154">
        <v>4</v>
      </c>
      <c r="F61" s="33"/>
    </row>
    <row r="62" spans="1:7">
      <c r="A62" s="154">
        <v>1</v>
      </c>
      <c r="B62" s="30" t="s">
        <v>272</v>
      </c>
      <c r="C62" s="35"/>
      <c r="D62" s="14">
        <v>702870</v>
      </c>
      <c r="F62" s="33"/>
    </row>
    <row r="63" spans="1:7">
      <c r="A63" s="154">
        <v>2</v>
      </c>
      <c r="B63" s="30"/>
      <c r="C63" s="35"/>
      <c r="D63" s="14"/>
      <c r="F63" s="33"/>
    </row>
    <row r="64" spans="1:7">
      <c r="A64" s="154">
        <v>3</v>
      </c>
      <c r="B64" s="30"/>
      <c r="C64" s="35"/>
      <c r="D64" s="14"/>
      <c r="F64" s="33"/>
    </row>
    <row r="65" spans="1:7">
      <c r="A65" s="196" t="s">
        <v>11</v>
      </c>
      <c r="B65" s="196"/>
      <c r="C65" s="154" t="s">
        <v>12</v>
      </c>
      <c r="D65" s="14">
        <f>SUM(D62:D64)</f>
        <v>702870</v>
      </c>
      <c r="F65" s="33">
        <v>702870</v>
      </c>
      <c r="G65" s="34">
        <f>F65-D65</f>
        <v>0</v>
      </c>
    </row>
  </sheetData>
  <mergeCells count="21">
    <mergeCell ref="A65:B65"/>
    <mergeCell ref="A52:B52"/>
    <mergeCell ref="C52:D52"/>
    <mergeCell ref="A57:B57"/>
    <mergeCell ref="A59:B59"/>
    <mergeCell ref="C59:D59"/>
    <mergeCell ref="A35:B35"/>
    <mergeCell ref="C37:D37"/>
    <mergeCell ref="A42:B42"/>
    <mergeCell ref="A49:B49"/>
    <mergeCell ref="A44:B44"/>
    <mergeCell ref="C44:D44"/>
    <mergeCell ref="A37:B37"/>
    <mergeCell ref="C29:D29"/>
    <mergeCell ref="A29:B29"/>
    <mergeCell ref="C4:D4"/>
    <mergeCell ref="A14:B14"/>
    <mergeCell ref="A4:B4"/>
    <mergeCell ref="A16:B16"/>
    <mergeCell ref="C16:D16"/>
    <mergeCell ref="A27:B27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view="pageBreakPreview" topLeftCell="A16" zoomScale="70" zoomScaleSheetLayoutView="70" workbookViewId="0">
      <selection activeCell="H16" sqref="H1:J1048576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hidden="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81" t="s">
        <v>108</v>
      </c>
      <c r="B2" s="181"/>
      <c r="C2" s="181"/>
      <c r="D2" s="181"/>
      <c r="E2" s="181"/>
      <c r="F2" s="182">
        <f>SUM(F3:G12)</f>
        <v>932909.84</v>
      </c>
      <c r="G2" s="182"/>
    </row>
    <row r="3" spans="1:7" ht="61.5" customHeight="1">
      <c r="A3" s="181" t="s">
        <v>125</v>
      </c>
      <c r="B3" s="181"/>
      <c r="C3" s="181"/>
      <c r="D3" s="181"/>
      <c r="E3" s="181"/>
      <c r="F3" s="182">
        <v>740823.17</v>
      </c>
      <c r="G3" s="182"/>
    </row>
    <row r="4" spans="1:7" ht="61.5" hidden="1" customHeight="1">
      <c r="A4" s="181" t="s">
        <v>110</v>
      </c>
      <c r="B4" s="181"/>
      <c r="C4" s="181"/>
      <c r="D4" s="181"/>
      <c r="E4" s="181"/>
      <c r="F4" s="182"/>
      <c r="G4" s="182"/>
    </row>
    <row r="5" spans="1:7" ht="61.5" customHeight="1">
      <c r="A5" s="181" t="s">
        <v>153</v>
      </c>
      <c r="B5" s="181"/>
      <c r="C5" s="181"/>
      <c r="D5" s="181"/>
      <c r="E5" s="181"/>
      <c r="F5" s="182">
        <v>1995</v>
      </c>
      <c r="G5" s="182"/>
    </row>
    <row r="6" spans="1:7" ht="61.5" hidden="1" customHeight="1">
      <c r="A6" s="181" t="s">
        <v>111</v>
      </c>
      <c r="B6" s="181"/>
      <c r="C6" s="181"/>
      <c r="D6" s="181"/>
      <c r="E6" s="181"/>
      <c r="F6" s="182"/>
      <c r="G6" s="182"/>
    </row>
    <row r="7" spans="1:7" ht="61.5" customHeight="1">
      <c r="A7" s="181" t="s">
        <v>154</v>
      </c>
      <c r="B7" s="181"/>
      <c r="C7" s="181"/>
      <c r="D7" s="181"/>
      <c r="E7" s="181"/>
      <c r="F7" s="182">
        <v>87.35</v>
      </c>
      <c r="G7" s="182"/>
    </row>
    <row r="8" spans="1:7" ht="74.25" hidden="1" customHeight="1">
      <c r="A8" s="185" t="s">
        <v>112</v>
      </c>
      <c r="B8" s="186"/>
      <c r="C8" s="186"/>
      <c r="D8" s="186"/>
      <c r="E8" s="187"/>
      <c r="F8" s="183"/>
      <c r="G8" s="184"/>
    </row>
    <row r="9" spans="1:7" ht="113.25" customHeight="1">
      <c r="A9" s="185" t="s">
        <v>181</v>
      </c>
      <c r="B9" s="186"/>
      <c r="C9" s="186"/>
      <c r="D9" s="186"/>
      <c r="E9" s="187"/>
      <c r="F9" s="182">
        <v>66481.31</v>
      </c>
      <c r="G9" s="182"/>
    </row>
    <row r="10" spans="1:7" ht="113.25" customHeight="1">
      <c r="A10" s="185" t="s">
        <v>182</v>
      </c>
      <c r="B10" s="186"/>
      <c r="C10" s="186"/>
      <c r="D10" s="186"/>
      <c r="E10" s="187"/>
      <c r="F10" s="182">
        <v>78816.429999999993</v>
      </c>
      <c r="G10" s="182"/>
    </row>
    <row r="11" spans="1:7" ht="111" customHeight="1">
      <c r="A11" s="185" t="s">
        <v>180</v>
      </c>
      <c r="B11" s="186"/>
      <c r="C11" s="186"/>
      <c r="D11" s="186"/>
      <c r="E11" s="187"/>
      <c r="F11" s="182">
        <v>44706.58</v>
      </c>
      <c r="G11" s="182"/>
    </row>
    <row r="12" spans="1:7" ht="61.5" hidden="1" customHeight="1">
      <c r="A12" s="181" t="s">
        <v>109</v>
      </c>
      <c r="B12" s="181"/>
      <c r="C12" s="181"/>
      <c r="D12" s="181"/>
      <c r="E12" s="181"/>
      <c r="F12" s="182"/>
      <c r="G12" s="182"/>
    </row>
    <row r="13" spans="1:7">
      <c r="A13" s="12"/>
    </row>
    <row r="14" spans="1:7">
      <c r="A14" s="179" t="s">
        <v>1</v>
      </c>
      <c r="B14" s="179"/>
      <c r="C14" s="179"/>
      <c r="D14" s="179"/>
      <c r="E14" s="179"/>
      <c r="F14" s="179"/>
      <c r="G14" s="179"/>
    </row>
    <row r="15" spans="1:7">
      <c r="A15" s="179" t="s">
        <v>2</v>
      </c>
      <c r="B15" s="179"/>
      <c r="C15" s="179"/>
      <c r="D15" s="179"/>
      <c r="E15" s="179"/>
      <c r="F15" s="179"/>
      <c r="G15" s="179"/>
    </row>
    <row r="16" spans="1:7">
      <c r="A16" s="12"/>
    </row>
    <row r="17" spans="1:9">
      <c r="A17" s="180" t="s">
        <v>3</v>
      </c>
      <c r="B17" s="180"/>
      <c r="C17" s="180"/>
      <c r="D17" s="180"/>
      <c r="E17" s="180"/>
      <c r="F17" s="180"/>
      <c r="G17" s="180"/>
    </row>
    <row r="18" spans="1:9">
      <c r="A18" s="12"/>
    </row>
    <row r="21" spans="1:9" s="91" customFormat="1" ht="54">
      <c r="A21" s="97" t="s">
        <v>4</v>
      </c>
      <c r="B21" s="97" t="s">
        <v>5</v>
      </c>
      <c r="C21" s="97" t="s">
        <v>6</v>
      </c>
      <c r="D21" s="97" t="s">
        <v>7</v>
      </c>
      <c r="E21" s="97" t="s">
        <v>8</v>
      </c>
      <c r="F21" s="97" t="s">
        <v>9</v>
      </c>
      <c r="G21" s="97" t="s">
        <v>10</v>
      </c>
    </row>
    <row r="22" spans="1:9" s="91" customFormat="1">
      <c r="A22" s="97">
        <v>1</v>
      </c>
      <c r="B22" s="97">
        <v>2</v>
      </c>
      <c r="C22" s="97">
        <v>3</v>
      </c>
      <c r="D22" s="97">
        <v>4</v>
      </c>
      <c r="E22" s="97">
        <v>5</v>
      </c>
      <c r="F22" s="97">
        <v>6</v>
      </c>
      <c r="G22" s="97">
        <v>7</v>
      </c>
    </row>
    <row r="23" spans="1:9" s="91" customFormat="1" ht="18" customHeight="1">
      <c r="A23" s="100">
        <v>1</v>
      </c>
      <c r="B23" s="99" t="s">
        <v>118</v>
      </c>
      <c r="C23" s="92" t="s">
        <v>119</v>
      </c>
      <c r="D23" s="97">
        <v>12</v>
      </c>
      <c r="E23" s="94">
        <v>7441.46</v>
      </c>
      <c r="F23" s="93">
        <f>E23*D23</f>
        <v>89297.52</v>
      </c>
      <c r="G23" s="99" t="s">
        <v>190</v>
      </c>
    </row>
    <row r="24" spans="1:9" s="91" customFormat="1" ht="18" customHeight="1">
      <c r="A24" s="101"/>
      <c r="B24" s="99" t="s">
        <v>120</v>
      </c>
      <c r="C24" s="92" t="s">
        <v>121</v>
      </c>
      <c r="D24" s="92">
        <v>12</v>
      </c>
      <c r="E24" s="93">
        <v>462.67</v>
      </c>
      <c r="F24" s="93">
        <f>E24*D24</f>
        <v>5552.04</v>
      </c>
      <c r="G24" s="102"/>
      <c r="H24" s="95"/>
    </row>
    <row r="25" spans="1:9" s="91" customFormat="1" ht="36" customHeight="1">
      <c r="A25" s="97">
        <v>2</v>
      </c>
      <c r="B25" s="99" t="s">
        <v>120</v>
      </c>
      <c r="C25" s="92" t="s">
        <v>121</v>
      </c>
      <c r="D25" s="92">
        <v>12</v>
      </c>
      <c r="E25" s="93">
        <v>27649.63</v>
      </c>
      <c r="F25" s="93">
        <f t="shared" ref="F25" si="0">D25*E25</f>
        <v>331795.56</v>
      </c>
      <c r="G25" s="92" t="s">
        <v>191</v>
      </c>
      <c r="H25" s="95"/>
    </row>
    <row r="26" spans="1:9" s="91" customFormat="1" ht="72">
      <c r="A26" s="97">
        <v>3</v>
      </c>
      <c r="B26" s="92" t="s">
        <v>155</v>
      </c>
      <c r="C26" s="92"/>
      <c r="D26" s="92"/>
      <c r="E26" s="93"/>
      <c r="F26" s="93">
        <v>0</v>
      </c>
      <c r="G26" s="92"/>
      <c r="H26" s="95"/>
    </row>
    <row r="27" spans="1:9" s="91" customFormat="1">
      <c r="A27" s="97" t="s">
        <v>11</v>
      </c>
      <c r="B27" s="97"/>
      <c r="C27" s="97" t="s">
        <v>12</v>
      </c>
      <c r="D27" s="97" t="s">
        <v>12</v>
      </c>
      <c r="E27" s="97" t="s">
        <v>12</v>
      </c>
      <c r="F27" s="94">
        <f>SUM(F23:F26)</f>
        <v>426645.12</v>
      </c>
      <c r="G27" s="98"/>
      <c r="H27" s="95">
        <v>426645.12</v>
      </c>
      <c r="I27" s="96">
        <f>H27-F27</f>
        <v>0</v>
      </c>
    </row>
  </sheetData>
  <mergeCells count="25">
    <mergeCell ref="A12:E12"/>
    <mergeCell ref="F12:G12"/>
    <mergeCell ref="A14:G14"/>
    <mergeCell ref="A9:E9"/>
    <mergeCell ref="F9:G9"/>
    <mergeCell ref="A10:E10"/>
    <mergeCell ref="F10:G10"/>
    <mergeCell ref="A11:E11"/>
    <mergeCell ref="F11:G11"/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76"/>
  <sheetViews>
    <sheetView view="pageBreakPreview" topLeftCell="A58" zoomScaleSheetLayoutView="100" workbookViewId="0">
      <selection activeCell="G58" sqref="G1:J1048576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hidden="1" customWidth="1"/>
    <col min="11" max="12" width="9.109375" style="5" customWidth="1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0" t="s">
        <v>79</v>
      </c>
      <c r="B2" s="60"/>
      <c r="C2" s="60"/>
      <c r="D2" s="60"/>
      <c r="E2" s="60"/>
      <c r="F2" s="60"/>
      <c r="G2" s="60"/>
      <c r="I2" s="51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215" t="s">
        <v>82</v>
      </c>
      <c r="B4" s="215"/>
      <c r="C4" s="211" t="s">
        <v>83</v>
      </c>
      <c r="D4" s="211"/>
      <c r="E4" s="211"/>
      <c r="F4" s="26"/>
      <c r="G4" s="26"/>
      <c r="I4" s="51"/>
    </row>
    <row r="5" spans="1:9" s="23" customFormat="1" ht="31.2">
      <c r="A5" s="58" t="s">
        <v>4</v>
      </c>
      <c r="B5" s="58" t="s">
        <v>49</v>
      </c>
      <c r="C5" s="58" t="s">
        <v>66</v>
      </c>
      <c r="D5" s="58" t="s">
        <v>67</v>
      </c>
      <c r="E5" s="58" t="s">
        <v>9</v>
      </c>
      <c r="I5" s="51"/>
    </row>
    <row r="6" spans="1:9" s="23" customFormat="1">
      <c r="A6" s="58">
        <v>1</v>
      </c>
      <c r="B6" s="58">
        <v>2</v>
      </c>
      <c r="C6" s="58">
        <v>3</v>
      </c>
      <c r="D6" s="58">
        <v>4</v>
      </c>
      <c r="E6" s="58">
        <v>5</v>
      </c>
      <c r="I6" s="51"/>
    </row>
    <row r="7" spans="1:9" s="23" customFormat="1">
      <c r="A7" s="58">
        <v>1</v>
      </c>
      <c r="B7" s="30" t="s">
        <v>172</v>
      </c>
      <c r="C7" s="35"/>
      <c r="D7" s="14"/>
      <c r="E7" s="14">
        <v>1215355.0900000001</v>
      </c>
      <c r="I7" s="51"/>
    </row>
    <row r="8" spans="1:9" s="23" customFormat="1">
      <c r="A8" s="58">
        <f>A7+1</f>
        <v>2</v>
      </c>
      <c r="B8" s="30" t="s">
        <v>281</v>
      </c>
      <c r="C8" s="35">
        <v>3</v>
      </c>
      <c r="D8" s="14">
        <f>E8/C8</f>
        <v>9966.6666666666661</v>
      </c>
      <c r="E8" s="14">
        <v>29900</v>
      </c>
      <c r="I8" s="51"/>
    </row>
    <row r="9" spans="1:9" s="23" customFormat="1">
      <c r="A9" s="166">
        <v>3</v>
      </c>
      <c r="B9" s="30" t="s">
        <v>282</v>
      </c>
      <c r="C9" s="35">
        <v>6</v>
      </c>
      <c r="D9" s="14">
        <f t="shared" ref="D9:D10" si="0">E9/C9</f>
        <v>4666.666666666667</v>
      </c>
      <c r="E9" s="14">
        <v>28000</v>
      </c>
      <c r="I9" s="51"/>
    </row>
    <row r="10" spans="1:9" s="23" customFormat="1">
      <c r="A10" s="166">
        <v>4</v>
      </c>
      <c r="B10" s="30" t="s">
        <v>172</v>
      </c>
      <c r="C10" s="35">
        <v>516</v>
      </c>
      <c r="D10" s="14">
        <f t="shared" si="0"/>
        <v>763.11029069767437</v>
      </c>
      <c r="E10" s="14">
        <v>393764.91</v>
      </c>
      <c r="I10" s="51"/>
    </row>
    <row r="11" spans="1:9" s="23" customFormat="1">
      <c r="A11" s="166">
        <v>5</v>
      </c>
      <c r="B11" s="30"/>
      <c r="C11" s="35"/>
      <c r="D11" s="14"/>
      <c r="E11" s="14"/>
      <c r="I11" s="51"/>
    </row>
    <row r="12" spans="1:9" s="23" customFormat="1" hidden="1">
      <c r="A12" s="166"/>
      <c r="B12" s="30"/>
      <c r="C12" s="35"/>
      <c r="D12" s="14"/>
      <c r="E12" s="14"/>
      <c r="I12" s="51"/>
    </row>
    <row r="13" spans="1:9" s="23" customFormat="1">
      <c r="A13" s="196" t="s">
        <v>11</v>
      </c>
      <c r="B13" s="196"/>
      <c r="C13" s="35">
        <f>SUM(C7:C8)</f>
        <v>3</v>
      </c>
      <c r="D13" s="58" t="s">
        <v>12</v>
      </c>
      <c r="E13" s="14">
        <f>SUM(E7:E11)</f>
        <v>1667020</v>
      </c>
      <c r="G13" s="33">
        <v>1667020</v>
      </c>
      <c r="H13" s="36">
        <f>G13-E13</f>
        <v>0</v>
      </c>
      <c r="I13" s="51">
        <v>310</v>
      </c>
    </row>
    <row r="14" spans="1:9">
      <c r="A14" s="9"/>
      <c r="B14" s="9"/>
      <c r="C14" s="9"/>
      <c r="D14" s="9"/>
      <c r="E14" s="9"/>
      <c r="G14" s="4"/>
    </row>
    <row r="15" spans="1:9" s="23" customFormat="1" ht="31.2">
      <c r="A15" s="149" t="s">
        <v>4</v>
      </c>
      <c r="B15" s="149" t="s">
        <v>49</v>
      </c>
      <c r="C15" s="149" t="s">
        <v>66</v>
      </c>
      <c r="D15" s="149" t="s">
        <v>67</v>
      </c>
      <c r="E15" s="149" t="s">
        <v>9</v>
      </c>
      <c r="I15" s="51"/>
    </row>
    <row r="16" spans="1:9" s="23" customFormat="1">
      <c r="A16" s="149">
        <v>1</v>
      </c>
      <c r="B16" s="149">
        <v>2</v>
      </c>
      <c r="C16" s="149">
        <v>3</v>
      </c>
      <c r="D16" s="149">
        <v>4</v>
      </c>
      <c r="E16" s="149">
        <v>5</v>
      </c>
      <c r="I16" s="51"/>
    </row>
    <row r="17" spans="1:9" s="23" customFormat="1">
      <c r="A17" s="149">
        <v>1</v>
      </c>
      <c r="B17" s="30" t="s">
        <v>258</v>
      </c>
      <c r="C17" s="35"/>
      <c r="D17" s="14"/>
      <c r="E17" s="14">
        <v>29900</v>
      </c>
      <c r="G17" s="23" t="s">
        <v>259</v>
      </c>
      <c r="I17" s="51"/>
    </row>
    <row r="18" spans="1:9" s="23" customFormat="1" ht="33" customHeight="1">
      <c r="A18" s="149">
        <f>A17+1</f>
        <v>2</v>
      </c>
      <c r="B18" s="30" t="s">
        <v>286</v>
      </c>
      <c r="C18" s="35"/>
      <c r="D18" s="14"/>
      <c r="E18" s="14">
        <v>22000</v>
      </c>
      <c r="I18" s="51"/>
    </row>
    <row r="19" spans="1:9" s="23" customFormat="1">
      <c r="A19" s="196" t="s">
        <v>11</v>
      </c>
      <c r="B19" s="196"/>
      <c r="C19" s="35">
        <f>SUM(C17:C18)</f>
        <v>0</v>
      </c>
      <c r="D19" s="149" t="s">
        <v>12</v>
      </c>
      <c r="E19" s="14">
        <f>SUM(E17:E18)</f>
        <v>51900</v>
      </c>
      <c r="G19" s="33">
        <v>51900</v>
      </c>
      <c r="H19" s="36">
        <f>G19-E19</f>
        <v>0</v>
      </c>
      <c r="I19" s="51">
        <v>346</v>
      </c>
    </row>
    <row r="20" spans="1:9">
      <c r="A20" s="9"/>
      <c r="B20" s="9"/>
      <c r="C20" s="9"/>
      <c r="D20" s="9"/>
      <c r="E20" s="9"/>
      <c r="G20" s="4"/>
    </row>
    <row r="21" spans="1:9" s="23" customFormat="1" ht="31.2">
      <c r="A21" s="168" t="s">
        <v>4</v>
      </c>
      <c r="B21" s="168" t="s">
        <v>49</v>
      </c>
      <c r="C21" s="168" t="s">
        <v>66</v>
      </c>
      <c r="D21" s="168" t="s">
        <v>67</v>
      </c>
      <c r="E21" s="168" t="s">
        <v>9</v>
      </c>
      <c r="I21" s="51"/>
    </row>
    <row r="22" spans="1:9" s="23" customFormat="1">
      <c r="A22" s="168">
        <v>1</v>
      </c>
      <c r="B22" s="168">
        <v>2</v>
      </c>
      <c r="C22" s="168">
        <v>3</v>
      </c>
      <c r="D22" s="168">
        <v>4</v>
      </c>
      <c r="E22" s="168">
        <v>5</v>
      </c>
      <c r="I22" s="51"/>
    </row>
    <row r="23" spans="1:9" s="23" customFormat="1">
      <c r="A23" s="168">
        <v>1</v>
      </c>
      <c r="B23" s="30" t="s">
        <v>287</v>
      </c>
      <c r="C23" s="35"/>
      <c r="D23" s="14"/>
      <c r="E23" s="14">
        <v>22868</v>
      </c>
      <c r="G23" s="23" t="s">
        <v>259</v>
      </c>
      <c r="I23" s="51"/>
    </row>
    <row r="24" spans="1:9" s="23" customFormat="1">
      <c r="A24" s="168">
        <f>A23+1</f>
        <v>2</v>
      </c>
      <c r="B24" s="30"/>
      <c r="C24" s="35"/>
      <c r="D24" s="14"/>
      <c r="E24" s="14"/>
      <c r="I24" s="51"/>
    </row>
    <row r="25" spans="1:9" s="23" customFormat="1">
      <c r="A25" s="196" t="s">
        <v>11</v>
      </c>
      <c r="B25" s="196"/>
      <c r="C25" s="35">
        <f>SUM(C23:C24)</f>
        <v>0</v>
      </c>
      <c r="D25" s="168" t="s">
        <v>12</v>
      </c>
      <c r="E25" s="14">
        <f>SUM(E23:E24)</f>
        <v>22868</v>
      </c>
      <c r="G25" s="33">
        <v>22868</v>
      </c>
      <c r="H25" s="36">
        <f>G25-E25</f>
        <v>0</v>
      </c>
      <c r="I25" s="51">
        <v>349</v>
      </c>
    </row>
    <row r="26" spans="1:9">
      <c r="A26" s="9"/>
      <c r="B26" s="9"/>
      <c r="C26" s="9"/>
      <c r="D26" s="9"/>
      <c r="E26" s="9"/>
      <c r="G26" s="4"/>
    </row>
    <row r="27" spans="1:9" s="23" customFormat="1">
      <c r="A27" s="58">
        <v>1</v>
      </c>
      <c r="B27" s="30" t="s">
        <v>216</v>
      </c>
      <c r="C27" s="35"/>
      <c r="E27" s="14">
        <v>2039.13</v>
      </c>
      <c r="G27" s="33"/>
      <c r="I27" s="51"/>
    </row>
    <row r="28" spans="1:9" s="23" customFormat="1">
      <c r="A28" s="58">
        <f>A27+1</f>
        <v>2</v>
      </c>
      <c r="B28" s="30" t="s">
        <v>226</v>
      </c>
      <c r="C28" s="35"/>
      <c r="D28" s="14"/>
      <c r="E28" s="14">
        <v>58422.96</v>
      </c>
      <c r="G28" s="33"/>
      <c r="I28" s="51"/>
    </row>
    <row r="29" spans="1:9" s="23" customFormat="1">
      <c r="A29" s="166">
        <v>3</v>
      </c>
      <c r="B29" s="30" t="s">
        <v>283</v>
      </c>
      <c r="C29" s="35">
        <v>95</v>
      </c>
      <c r="D29" s="14">
        <f>E29/C29</f>
        <v>314.73684210526318</v>
      </c>
      <c r="E29" s="14">
        <v>29900</v>
      </c>
      <c r="G29" s="33"/>
      <c r="I29" s="51"/>
    </row>
    <row r="30" spans="1:9" s="23" customFormat="1">
      <c r="A30" s="196" t="s">
        <v>11</v>
      </c>
      <c r="B30" s="196"/>
      <c r="C30" s="35">
        <f>SUM(C27:C28)</f>
        <v>0</v>
      </c>
      <c r="D30" s="167" t="s">
        <v>12</v>
      </c>
      <c r="E30" s="14">
        <f>SUM(E27:E29)</f>
        <v>90362.09</v>
      </c>
      <c r="G30" s="33">
        <v>90362.09</v>
      </c>
      <c r="H30" s="34">
        <f>G30-E30</f>
        <v>0</v>
      </c>
      <c r="I30" s="51">
        <v>346</v>
      </c>
    </row>
    <row r="31" spans="1:9" s="23" customFormat="1">
      <c r="A31" s="46"/>
      <c r="B31" s="46"/>
      <c r="C31" s="169"/>
      <c r="D31" s="46"/>
      <c r="E31" s="47"/>
      <c r="G31" s="33"/>
      <c r="H31" s="34"/>
      <c r="I31" s="51"/>
    </row>
    <row r="32" spans="1:9" s="23" customFormat="1" ht="31.2">
      <c r="A32" s="167" t="s">
        <v>4</v>
      </c>
      <c r="B32" s="167" t="s">
        <v>49</v>
      </c>
      <c r="C32" s="167" t="s">
        <v>66</v>
      </c>
      <c r="D32" s="167" t="s">
        <v>67</v>
      </c>
      <c r="E32" s="167" t="s">
        <v>9</v>
      </c>
      <c r="G32" s="33"/>
      <c r="I32" s="51"/>
    </row>
    <row r="33" spans="1:9" s="23" customFormat="1">
      <c r="A33" s="167">
        <v>1</v>
      </c>
      <c r="B33" s="167">
        <v>2</v>
      </c>
      <c r="C33" s="167">
        <v>3</v>
      </c>
      <c r="D33" s="167">
        <v>4</v>
      </c>
      <c r="E33" s="167">
        <v>5</v>
      </c>
      <c r="G33" s="33"/>
      <c r="I33" s="51"/>
    </row>
    <row r="34" spans="1:9" s="23" customFormat="1">
      <c r="A34" s="167">
        <v>1</v>
      </c>
      <c r="B34" s="30" t="s">
        <v>284</v>
      </c>
      <c r="C34" s="35"/>
      <c r="E34" s="14">
        <v>6919.94</v>
      </c>
      <c r="G34" s="33" t="s">
        <v>285</v>
      </c>
      <c r="I34" s="51"/>
    </row>
    <row r="35" spans="1:9" s="23" customFormat="1">
      <c r="A35" s="167">
        <f>A34+1</f>
        <v>2</v>
      </c>
      <c r="B35" s="30"/>
      <c r="C35" s="35"/>
      <c r="D35" s="14"/>
      <c r="E35" s="14"/>
      <c r="G35" s="33"/>
      <c r="I35" s="51"/>
    </row>
    <row r="36" spans="1:9" s="23" customFormat="1">
      <c r="A36" s="167">
        <v>3</v>
      </c>
      <c r="B36" s="30"/>
      <c r="C36" s="35"/>
      <c r="D36" s="14"/>
      <c r="E36" s="14"/>
      <c r="G36" s="33"/>
      <c r="I36" s="51"/>
    </row>
    <row r="37" spans="1:9" s="23" customFormat="1">
      <c r="A37" s="196" t="s">
        <v>11</v>
      </c>
      <c r="B37" s="196"/>
      <c r="C37" s="35">
        <f>SUM(C34:C35)</f>
        <v>0</v>
      </c>
      <c r="D37" s="167" t="s">
        <v>12</v>
      </c>
      <c r="E37" s="14">
        <f>SUM(E34:E36)</f>
        <v>6919.94</v>
      </c>
      <c r="G37" s="33">
        <v>6919.94</v>
      </c>
      <c r="H37" s="34">
        <f>G37-E37</f>
        <v>0</v>
      </c>
      <c r="I37" s="51">
        <v>349</v>
      </c>
    </row>
    <row r="38" spans="1:9">
      <c r="G38" s="4"/>
    </row>
    <row r="39" spans="1:9">
      <c r="G39" s="4"/>
    </row>
    <row r="40" spans="1:9">
      <c r="G40" s="4"/>
    </row>
    <row r="41" spans="1:9" s="23" customFormat="1" ht="78.75" customHeight="1">
      <c r="A41" s="210" t="s">
        <v>82</v>
      </c>
      <c r="B41" s="210"/>
      <c r="C41" s="211" t="s">
        <v>175</v>
      </c>
      <c r="D41" s="211"/>
      <c r="E41" s="211"/>
      <c r="F41" s="26"/>
      <c r="G41" s="26"/>
      <c r="I41" s="51"/>
    </row>
    <row r="42" spans="1:9" s="23" customFormat="1" ht="31.2">
      <c r="A42" s="167" t="s">
        <v>4</v>
      </c>
      <c r="B42" s="167" t="s">
        <v>49</v>
      </c>
      <c r="C42" s="167" t="s">
        <v>66</v>
      </c>
      <c r="D42" s="167" t="s">
        <v>67</v>
      </c>
      <c r="E42" s="167" t="s">
        <v>9</v>
      </c>
      <c r="G42" s="23" t="s">
        <v>177</v>
      </c>
      <c r="I42" s="51"/>
    </row>
    <row r="43" spans="1:9" s="23" customFormat="1">
      <c r="A43" s="167">
        <v>1</v>
      </c>
      <c r="B43" s="167">
        <v>2</v>
      </c>
      <c r="C43" s="167">
        <v>3</v>
      </c>
      <c r="D43" s="167">
        <v>4</v>
      </c>
      <c r="E43" s="167">
        <v>5</v>
      </c>
      <c r="I43" s="51"/>
    </row>
    <row r="44" spans="1:9" s="23" customFormat="1">
      <c r="A44" s="167">
        <v>1</v>
      </c>
      <c r="B44" s="30" t="s">
        <v>228</v>
      </c>
      <c r="C44" s="35"/>
      <c r="D44" s="14"/>
      <c r="E44" s="14">
        <v>1995</v>
      </c>
      <c r="I44" s="51"/>
    </row>
    <row r="45" spans="1:9" s="23" customFormat="1">
      <c r="A45" s="58">
        <f>A44+1</f>
        <v>2</v>
      </c>
      <c r="B45" s="30"/>
      <c r="C45" s="35"/>
      <c r="D45" s="14"/>
      <c r="E45" s="14"/>
      <c r="I45" s="51"/>
    </row>
    <row r="46" spans="1:9" s="23" customFormat="1">
      <c r="A46" s="196" t="s">
        <v>11</v>
      </c>
      <c r="B46" s="196"/>
      <c r="C46" s="35">
        <f>SUM(C44:C45)</f>
        <v>0</v>
      </c>
      <c r="D46" s="58" t="s">
        <v>12</v>
      </c>
      <c r="E46" s="14">
        <f>SUM(E44:E45)</f>
        <v>1995</v>
      </c>
      <c r="G46" s="33">
        <v>1995</v>
      </c>
      <c r="H46" s="34">
        <f>G46-E46</f>
        <v>0</v>
      </c>
      <c r="I46" s="51">
        <v>346</v>
      </c>
    </row>
    <row r="47" spans="1:9">
      <c r="G47" s="4"/>
    </row>
    <row r="49" spans="1:9" s="23" customFormat="1">
      <c r="A49" s="215" t="s">
        <v>82</v>
      </c>
      <c r="B49" s="215"/>
      <c r="C49" s="216" t="s">
        <v>152</v>
      </c>
      <c r="D49" s="216"/>
      <c r="E49" s="216"/>
      <c r="F49" s="26"/>
      <c r="G49" s="52"/>
      <c r="I49" s="51"/>
    </row>
    <row r="50" spans="1:9" s="23" customFormat="1" ht="31.2">
      <c r="A50" s="58" t="s">
        <v>4</v>
      </c>
      <c r="B50" s="58" t="s">
        <v>49</v>
      </c>
      <c r="C50" s="58" t="s">
        <v>66</v>
      </c>
      <c r="D50" s="58" t="s">
        <v>67</v>
      </c>
      <c r="E50" s="58" t="s">
        <v>9</v>
      </c>
      <c r="G50" s="33"/>
      <c r="I50" s="51"/>
    </row>
    <row r="51" spans="1:9" s="23" customFormat="1">
      <c r="A51" s="58">
        <v>1</v>
      </c>
      <c r="B51" s="58">
        <v>2</v>
      </c>
      <c r="C51" s="58">
        <v>3</v>
      </c>
      <c r="D51" s="58">
        <v>4</v>
      </c>
      <c r="E51" s="58">
        <v>5</v>
      </c>
      <c r="G51" s="33"/>
      <c r="I51" s="51"/>
    </row>
    <row r="52" spans="1:9" s="23" customFormat="1">
      <c r="A52" s="58">
        <v>1</v>
      </c>
      <c r="B52" s="30" t="s">
        <v>165</v>
      </c>
      <c r="C52" s="35"/>
      <c r="D52" s="14"/>
      <c r="E52" s="14">
        <v>293150.18</v>
      </c>
      <c r="G52" s="33"/>
      <c r="I52" s="51"/>
    </row>
    <row r="53" spans="1:9" s="23" customFormat="1">
      <c r="A53" s="58">
        <f>A52+1</f>
        <v>2</v>
      </c>
      <c r="B53" s="30"/>
      <c r="C53" s="35"/>
      <c r="D53" s="14"/>
      <c r="E53" s="14"/>
      <c r="G53" s="33"/>
      <c r="I53" s="51"/>
    </row>
    <row r="54" spans="1:9" s="23" customFormat="1">
      <c r="A54" s="196" t="s">
        <v>11</v>
      </c>
      <c r="B54" s="196"/>
      <c r="C54" s="35">
        <f>SUM(C52:C53)</f>
        <v>0</v>
      </c>
      <c r="D54" s="58" t="s">
        <v>12</v>
      </c>
      <c r="E54" s="14">
        <f>SUM(E52:E53)</f>
        <v>293150.18</v>
      </c>
      <c r="G54" s="33">
        <v>293150.18</v>
      </c>
      <c r="H54" s="34">
        <f>G54-E54</f>
        <v>0</v>
      </c>
      <c r="I54" s="51">
        <v>344</v>
      </c>
    </row>
    <row r="56" spans="1:9" s="23" customFormat="1" ht="62.25" customHeight="1">
      <c r="A56" s="215" t="s">
        <v>82</v>
      </c>
      <c r="B56" s="215"/>
      <c r="C56" s="216" t="s">
        <v>268</v>
      </c>
      <c r="D56" s="216"/>
      <c r="E56" s="216"/>
      <c r="F56" s="26"/>
      <c r="G56" s="52"/>
      <c r="I56" s="51"/>
    </row>
    <row r="57" spans="1:9" s="23" customFormat="1" ht="31.2">
      <c r="A57" s="154" t="s">
        <v>4</v>
      </c>
      <c r="B57" s="154" t="s">
        <v>49</v>
      </c>
      <c r="C57" s="154" t="s">
        <v>66</v>
      </c>
      <c r="D57" s="154" t="s">
        <v>67</v>
      </c>
      <c r="E57" s="154" t="s">
        <v>9</v>
      </c>
      <c r="G57" s="33"/>
      <c r="I57" s="51"/>
    </row>
    <row r="58" spans="1:9" s="23" customFormat="1">
      <c r="A58" s="154">
        <v>1</v>
      </c>
      <c r="B58" s="154">
        <v>2</v>
      </c>
      <c r="C58" s="154">
        <v>3</v>
      </c>
      <c r="D58" s="154">
        <v>4</v>
      </c>
      <c r="E58" s="154">
        <v>5</v>
      </c>
      <c r="G58" s="33"/>
      <c r="I58" s="51"/>
    </row>
    <row r="59" spans="1:9" s="23" customFormat="1">
      <c r="A59" s="154">
        <v>1</v>
      </c>
      <c r="B59" s="30" t="s">
        <v>273</v>
      </c>
      <c r="C59" s="35"/>
      <c r="D59" s="14"/>
      <c r="E59" s="14">
        <v>21844</v>
      </c>
      <c r="G59" s="33"/>
      <c r="I59" s="51"/>
    </row>
    <row r="60" spans="1:9" s="23" customFormat="1">
      <c r="A60" s="154">
        <f>A59+1</f>
        <v>2</v>
      </c>
      <c r="B60" s="30"/>
      <c r="C60" s="35"/>
      <c r="D60" s="14"/>
      <c r="E60" s="14"/>
      <c r="G60" s="33"/>
      <c r="I60" s="51"/>
    </row>
    <row r="61" spans="1:9" s="23" customFormat="1">
      <c r="A61" s="196" t="s">
        <v>11</v>
      </c>
      <c r="B61" s="196"/>
      <c r="C61" s="35">
        <f>SUM(C59:C60)</f>
        <v>0</v>
      </c>
      <c r="D61" s="154" t="s">
        <v>12</v>
      </c>
      <c r="E61" s="14">
        <f>SUM(E59:E60)</f>
        <v>21844</v>
      </c>
      <c r="G61" s="33">
        <v>21844</v>
      </c>
      <c r="H61" s="34">
        <f>G61-E61</f>
        <v>0</v>
      </c>
      <c r="I61" s="51">
        <v>341</v>
      </c>
    </row>
    <row r="63" spans="1:9" s="23" customFormat="1" ht="31.2">
      <c r="A63" s="154" t="s">
        <v>4</v>
      </c>
      <c r="B63" s="154" t="s">
        <v>49</v>
      </c>
      <c r="C63" s="154" t="s">
        <v>66</v>
      </c>
      <c r="D63" s="154" t="s">
        <v>67</v>
      </c>
      <c r="E63" s="154" t="s">
        <v>9</v>
      </c>
      <c r="G63" s="33"/>
      <c r="I63" s="51"/>
    </row>
    <row r="64" spans="1:9" s="23" customFormat="1">
      <c r="A64" s="154">
        <v>1</v>
      </c>
      <c r="B64" s="154">
        <v>2</v>
      </c>
      <c r="C64" s="154">
        <v>3</v>
      </c>
      <c r="D64" s="154">
        <v>4</v>
      </c>
      <c r="E64" s="154">
        <v>5</v>
      </c>
      <c r="G64" s="33"/>
      <c r="I64" s="51"/>
    </row>
    <row r="65" spans="1:9" s="23" customFormat="1">
      <c r="A65" s="154">
        <v>1</v>
      </c>
      <c r="B65" s="30" t="s">
        <v>274</v>
      </c>
      <c r="C65" s="35"/>
      <c r="D65" s="14"/>
      <c r="E65" s="14">
        <v>9846</v>
      </c>
      <c r="G65" s="33"/>
      <c r="I65" s="51"/>
    </row>
    <row r="66" spans="1:9" s="23" customFormat="1">
      <c r="A66" s="154">
        <f>A65+1</f>
        <v>2</v>
      </c>
      <c r="B66" s="30" t="s">
        <v>275</v>
      </c>
      <c r="C66" s="35"/>
      <c r="D66" s="14"/>
      <c r="E66" s="14">
        <v>32280</v>
      </c>
      <c r="G66" s="33"/>
      <c r="I66" s="51"/>
    </row>
    <row r="67" spans="1:9" s="23" customFormat="1">
      <c r="A67" s="154">
        <v>3</v>
      </c>
      <c r="B67" s="30" t="s">
        <v>276</v>
      </c>
      <c r="C67" s="35"/>
      <c r="D67" s="14"/>
      <c r="E67" s="14">
        <v>42603.5</v>
      </c>
      <c r="G67" s="33"/>
      <c r="I67" s="51"/>
    </row>
    <row r="68" spans="1:9" s="23" customFormat="1">
      <c r="A68" s="154">
        <v>4</v>
      </c>
      <c r="B68" s="30" t="s">
        <v>278</v>
      </c>
      <c r="C68" s="35"/>
      <c r="D68" s="14"/>
      <c r="E68" s="14">
        <v>10538.81</v>
      </c>
      <c r="G68" s="33"/>
      <c r="I68" s="51"/>
    </row>
    <row r="69" spans="1:9" s="23" customFormat="1">
      <c r="A69" s="196" t="s">
        <v>11</v>
      </c>
      <c r="B69" s="196"/>
      <c r="C69" s="35">
        <f>SUM(C65:C66)</f>
        <v>0</v>
      </c>
      <c r="D69" s="154" t="s">
        <v>12</v>
      </c>
      <c r="E69" s="14">
        <f>SUM(E65:E68)</f>
        <v>95268.31</v>
      </c>
      <c r="G69" s="33">
        <v>95268.31</v>
      </c>
      <c r="H69" s="34">
        <f>G69-E69</f>
        <v>0</v>
      </c>
      <c r="I69" s="51">
        <v>346</v>
      </c>
    </row>
    <row r="71" spans="1:9" s="23" customFormat="1" ht="81" customHeight="1">
      <c r="A71" s="215" t="s">
        <v>82</v>
      </c>
      <c r="B71" s="215"/>
      <c r="C71" s="216" t="s">
        <v>263</v>
      </c>
      <c r="D71" s="216"/>
      <c r="E71" s="216"/>
      <c r="F71" s="26"/>
      <c r="G71" s="52"/>
      <c r="I71" s="51"/>
    </row>
    <row r="72" spans="1:9" s="23" customFormat="1" ht="31.2">
      <c r="A72" s="154" t="s">
        <v>4</v>
      </c>
      <c r="B72" s="154" t="s">
        <v>49</v>
      </c>
      <c r="C72" s="154" t="s">
        <v>66</v>
      </c>
      <c r="D72" s="154" t="s">
        <v>67</v>
      </c>
      <c r="E72" s="154" t="s">
        <v>9</v>
      </c>
      <c r="G72" s="33"/>
      <c r="I72" s="51"/>
    </row>
    <row r="73" spans="1:9" s="23" customFormat="1">
      <c r="A73" s="154">
        <v>1</v>
      </c>
      <c r="B73" s="154">
        <v>2</v>
      </c>
      <c r="C73" s="154">
        <v>3</v>
      </c>
      <c r="D73" s="154">
        <v>4</v>
      </c>
      <c r="E73" s="154">
        <v>5</v>
      </c>
      <c r="G73" s="33"/>
      <c r="I73" s="51"/>
    </row>
    <row r="74" spans="1:9" s="23" customFormat="1">
      <c r="A74" s="154">
        <v>1</v>
      </c>
      <c r="B74" s="30" t="s">
        <v>276</v>
      </c>
      <c r="C74" s="35"/>
      <c r="D74" s="14"/>
      <c r="E74" s="14">
        <v>22064.5</v>
      </c>
      <c r="G74" s="33"/>
      <c r="I74" s="51"/>
    </row>
    <row r="75" spans="1:9" s="23" customFormat="1">
      <c r="A75" s="154">
        <f>A74+1</f>
        <v>2</v>
      </c>
      <c r="B75" s="30" t="s">
        <v>277</v>
      </c>
      <c r="C75" s="35"/>
      <c r="D75" s="14"/>
      <c r="E75" s="14">
        <v>49930</v>
      </c>
      <c r="G75" s="33"/>
      <c r="I75" s="51"/>
    </row>
    <row r="76" spans="1:9" s="23" customFormat="1">
      <c r="A76" s="196" t="s">
        <v>11</v>
      </c>
      <c r="B76" s="196"/>
      <c r="C76" s="35">
        <f>SUM(C74:C75)</f>
        <v>0</v>
      </c>
      <c r="D76" s="154" t="s">
        <v>12</v>
      </c>
      <c r="E76" s="14">
        <f>SUM(E74:E75)</f>
        <v>71994.5</v>
      </c>
      <c r="G76" s="33">
        <v>71994.5</v>
      </c>
      <c r="H76" s="34">
        <f>G76-E76</f>
        <v>0</v>
      </c>
      <c r="I76" s="51">
        <v>341</v>
      </c>
    </row>
  </sheetData>
  <mergeCells count="20">
    <mergeCell ref="A76:B76"/>
    <mergeCell ref="A56:B56"/>
    <mergeCell ref="C56:E56"/>
    <mergeCell ref="A61:B61"/>
    <mergeCell ref="A69:B69"/>
    <mergeCell ref="A71:B71"/>
    <mergeCell ref="C71:E71"/>
    <mergeCell ref="A30:B30"/>
    <mergeCell ref="A54:B54"/>
    <mergeCell ref="A41:B41"/>
    <mergeCell ref="C4:E4"/>
    <mergeCell ref="A13:B13"/>
    <mergeCell ref="A4:B4"/>
    <mergeCell ref="C41:E41"/>
    <mergeCell ref="A46:B46"/>
    <mergeCell ref="A49:B49"/>
    <mergeCell ref="C49:E49"/>
    <mergeCell ref="A19:B19"/>
    <mergeCell ref="A37:B37"/>
    <mergeCell ref="A25:B25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224" t="s">
        <v>101</v>
      </c>
      <c r="B2" s="224"/>
      <c r="C2" s="224"/>
      <c r="D2" s="224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97" t="s">
        <v>82</v>
      </c>
      <c r="B4" s="197"/>
      <c r="C4" s="211"/>
      <c r="D4" s="211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 ht="46.8">
      <c r="A7" s="32">
        <v>1</v>
      </c>
      <c r="B7" s="30" t="s">
        <v>174</v>
      </c>
      <c r="C7" s="35"/>
      <c r="D7" s="14"/>
      <c r="E7" s="47"/>
    </row>
    <row r="8" spans="1:7">
      <c r="A8" s="196" t="s">
        <v>11</v>
      </c>
      <c r="B8" s="196"/>
      <c r="C8" s="32" t="s">
        <v>12</v>
      </c>
      <c r="D8" s="14">
        <f>SUM(D7)</f>
        <v>0</v>
      </c>
      <c r="E8" s="46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224" t="s">
        <v>104</v>
      </c>
      <c r="B2" s="224"/>
      <c r="C2" s="224"/>
      <c r="D2" s="224"/>
      <c r="E2" s="53"/>
      <c r="F2" s="53"/>
      <c r="G2" s="53"/>
    </row>
    <row r="3" spans="1:7">
      <c r="A3" s="54"/>
      <c r="B3" s="54"/>
      <c r="C3" s="54"/>
      <c r="D3" s="54"/>
      <c r="E3" s="54"/>
      <c r="F3" s="54"/>
      <c r="G3" s="54"/>
    </row>
    <row r="4" spans="1:7">
      <c r="A4" s="197" t="s">
        <v>82</v>
      </c>
      <c r="B4" s="197"/>
      <c r="C4" s="211"/>
      <c r="D4" s="211"/>
      <c r="E4" s="29"/>
      <c r="F4" s="29"/>
      <c r="G4" s="29"/>
    </row>
    <row r="5" spans="1:7" ht="31.2">
      <c r="A5" s="32" t="s">
        <v>4</v>
      </c>
      <c r="B5" s="32" t="s">
        <v>49</v>
      </c>
      <c r="C5" s="32" t="s">
        <v>64</v>
      </c>
      <c r="D5" s="32" t="s">
        <v>65</v>
      </c>
      <c r="E5" s="46"/>
    </row>
    <row r="6" spans="1:7">
      <c r="A6" s="32">
        <v>1</v>
      </c>
      <c r="B6" s="32">
        <v>2</v>
      </c>
      <c r="C6" s="32">
        <v>3</v>
      </c>
      <c r="D6" s="32">
        <v>4</v>
      </c>
      <c r="E6" s="46"/>
    </row>
    <row r="7" spans="1:7">
      <c r="A7" s="32">
        <v>1</v>
      </c>
      <c r="B7" s="30"/>
      <c r="C7" s="35"/>
      <c r="D7" s="14"/>
      <c r="E7" s="47"/>
    </row>
    <row r="8" spans="1:7">
      <c r="A8" s="196" t="s">
        <v>11</v>
      </c>
      <c r="B8" s="196"/>
      <c r="C8" s="32" t="s">
        <v>12</v>
      </c>
      <c r="D8" s="14">
        <f>SUM(D7)</f>
        <v>0</v>
      </c>
      <c r="E8" s="46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16" zoomScale="70" zoomScaleSheetLayoutView="70" workbookViewId="0">
      <selection activeCell="E18" sqref="E18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hidden="1" customWidth="1"/>
    <col min="10" max="10" width="9.109375" style="11" hidden="1" customWidth="1"/>
    <col min="11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80" t="s">
        <v>13</v>
      </c>
      <c r="B2" s="180"/>
      <c r="C2" s="180"/>
      <c r="D2" s="180"/>
      <c r="E2" s="180"/>
      <c r="F2" s="180"/>
    </row>
    <row r="3" spans="1:8">
      <c r="A3" s="12"/>
    </row>
    <row r="4" spans="1:8">
      <c r="A4" s="12"/>
    </row>
    <row r="5" spans="1:8" ht="36">
      <c r="A5" s="57" t="s">
        <v>4</v>
      </c>
      <c r="B5" s="57" t="s">
        <v>14</v>
      </c>
      <c r="C5" s="57" t="s">
        <v>15</v>
      </c>
      <c r="D5" s="57" t="s">
        <v>16</v>
      </c>
      <c r="E5" s="57" t="s">
        <v>9</v>
      </c>
    </row>
    <row r="6" spans="1:8">
      <c r="A6" s="57">
        <v>1</v>
      </c>
      <c r="B6" s="57">
        <v>2</v>
      </c>
      <c r="C6" s="57">
        <v>3</v>
      </c>
      <c r="D6" s="57">
        <v>4</v>
      </c>
      <c r="E6" s="57">
        <v>5</v>
      </c>
    </row>
    <row r="7" spans="1:8" ht="306">
      <c r="A7" s="57">
        <v>1</v>
      </c>
      <c r="B7" s="56" t="s">
        <v>239</v>
      </c>
      <c r="C7" s="56" t="s">
        <v>240</v>
      </c>
      <c r="D7" s="57" t="s">
        <v>241</v>
      </c>
      <c r="E7" s="55">
        <v>1886598</v>
      </c>
      <c r="G7" s="11">
        <v>1886598</v>
      </c>
      <c r="H7" s="19">
        <f>G7-E7</f>
        <v>0</v>
      </c>
    </row>
    <row r="8" spans="1:8" ht="324">
      <c r="A8" s="141"/>
      <c r="B8" s="139" t="s">
        <v>242</v>
      </c>
      <c r="C8" s="139" t="s">
        <v>243</v>
      </c>
      <c r="D8" s="141" t="s">
        <v>244</v>
      </c>
      <c r="E8" s="140">
        <v>1535000</v>
      </c>
      <c r="G8" s="11">
        <v>1535000</v>
      </c>
      <c r="H8" s="19">
        <f>G8-E8</f>
        <v>0</v>
      </c>
    </row>
    <row r="9" spans="1:8" ht="324" customHeight="1">
      <c r="A9" s="193">
        <v>3</v>
      </c>
      <c r="B9" s="190" t="s">
        <v>245</v>
      </c>
      <c r="C9" s="139" t="s">
        <v>243</v>
      </c>
      <c r="D9" s="141" t="s">
        <v>246</v>
      </c>
      <c r="E9" s="140">
        <v>635875.93000000005</v>
      </c>
      <c r="H9" s="19"/>
    </row>
    <row r="10" spans="1:8" ht="144">
      <c r="A10" s="194"/>
      <c r="B10" s="191"/>
      <c r="C10" s="139" t="s">
        <v>247</v>
      </c>
      <c r="D10" s="141" t="s">
        <v>248</v>
      </c>
      <c r="E10" s="140">
        <v>71170.84</v>
      </c>
      <c r="H10" s="19"/>
    </row>
    <row r="11" spans="1:8" ht="54">
      <c r="A11" s="194"/>
      <c r="B11" s="191"/>
      <c r="C11" s="139" t="s">
        <v>249</v>
      </c>
      <c r="D11" s="141" t="s">
        <v>250</v>
      </c>
      <c r="E11" s="140">
        <v>628675.78</v>
      </c>
      <c r="H11" s="19"/>
    </row>
    <row r="12" spans="1:8" ht="108">
      <c r="A12" s="194"/>
      <c r="B12" s="191"/>
      <c r="C12" s="139" t="s">
        <v>251</v>
      </c>
      <c r="D12" s="141" t="s">
        <v>252</v>
      </c>
      <c r="E12" s="140">
        <f>118618.07+797.57</f>
        <v>119415.64000000001</v>
      </c>
      <c r="H12" s="19"/>
    </row>
    <row r="13" spans="1:8" ht="90">
      <c r="A13" s="195"/>
      <c r="B13" s="192"/>
      <c r="C13" s="139" t="s">
        <v>253</v>
      </c>
      <c r="D13" s="141" t="s">
        <v>254</v>
      </c>
      <c r="E13" s="140">
        <v>11861.81</v>
      </c>
      <c r="G13" s="11">
        <v>1467000</v>
      </c>
      <c r="H13" s="19">
        <f>G13-SUM(E9:E13)</f>
        <v>0</v>
      </c>
    </row>
    <row r="14" spans="1:8" ht="270">
      <c r="A14" s="141">
        <v>4</v>
      </c>
      <c r="B14" s="139" t="s">
        <v>255</v>
      </c>
      <c r="C14" s="139" t="s">
        <v>256</v>
      </c>
      <c r="D14" s="141"/>
      <c r="E14" s="140">
        <v>66500</v>
      </c>
      <c r="H14" s="19"/>
    </row>
    <row r="15" spans="1:8" ht="324">
      <c r="A15" s="153">
        <v>5</v>
      </c>
      <c r="B15" s="151" t="s">
        <v>261</v>
      </c>
      <c r="C15" s="151" t="s">
        <v>262</v>
      </c>
      <c r="D15" s="153"/>
      <c r="E15" s="152">
        <v>338564.27</v>
      </c>
      <c r="H15" s="19"/>
    </row>
    <row r="16" spans="1:8" ht="144">
      <c r="A16" s="153"/>
      <c r="B16" s="151" t="s">
        <v>263</v>
      </c>
      <c r="C16" s="151"/>
      <c r="D16" s="153" t="s">
        <v>264</v>
      </c>
      <c r="E16" s="152">
        <f>200*3832.3+23*201.7+2*1882.7</f>
        <v>774864.5</v>
      </c>
      <c r="H16" s="19"/>
    </row>
    <row r="17" spans="1:8" ht="360">
      <c r="A17" s="141"/>
      <c r="B17" s="173" t="s">
        <v>289</v>
      </c>
      <c r="C17" s="170" t="s">
        <v>290</v>
      </c>
      <c r="D17" s="172"/>
      <c r="E17" s="171">
        <v>10000</v>
      </c>
      <c r="H17" s="19"/>
    </row>
    <row r="18" spans="1:8">
      <c r="A18" s="188" t="s">
        <v>11</v>
      </c>
      <c r="B18" s="188"/>
      <c r="C18" s="57" t="s">
        <v>12</v>
      </c>
      <c r="D18" s="57" t="s">
        <v>12</v>
      </c>
      <c r="E18" s="55">
        <f>SUM(E7:E17)</f>
        <v>6078526.7699999996</v>
      </c>
      <c r="G18" s="17">
        <v>6068526.7699999996</v>
      </c>
      <c r="H18" s="18">
        <f>G18-E18</f>
        <v>-10000</v>
      </c>
    </row>
    <row r="19" spans="1:8">
      <c r="A19" s="20"/>
      <c r="B19" s="20"/>
      <c r="C19" s="20"/>
      <c r="D19" s="20"/>
      <c r="E19" s="21"/>
    </row>
    <row r="20" spans="1:8">
      <c r="A20" s="20"/>
      <c r="B20" s="20"/>
      <c r="C20" s="20"/>
      <c r="D20" s="20"/>
      <c r="E20" s="21"/>
    </row>
    <row r="21" spans="1:8" hidden="1">
      <c r="A21" s="189" t="s">
        <v>17</v>
      </c>
      <c r="B21" s="189"/>
      <c r="C21" s="189"/>
      <c r="D21" s="189"/>
      <c r="E21" s="189"/>
    </row>
    <row r="22" spans="1:8" hidden="1">
      <c r="A22" s="12"/>
    </row>
    <row r="23" spans="1:8" hidden="1"/>
    <row r="24" spans="1:8" hidden="1"/>
    <row r="25" spans="1:8" hidden="1"/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</sheetData>
  <mergeCells count="5">
    <mergeCell ref="A2:F2"/>
    <mergeCell ref="A18:B18"/>
    <mergeCell ref="A21:E21"/>
    <mergeCell ref="B9:B13"/>
    <mergeCell ref="A9:A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F9" sqref="F9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2.5546875" style="23" customWidth="1"/>
    <col min="7" max="7" width="16.44140625" style="23" hidden="1" customWidth="1"/>
    <col min="8" max="9" width="19.332031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97" t="s">
        <v>18</v>
      </c>
      <c r="B2" s="197"/>
      <c r="C2" s="197"/>
      <c r="D2" s="197"/>
      <c r="E2" s="197"/>
      <c r="F2" s="197"/>
      <c r="G2" s="197"/>
    </row>
    <row r="3" spans="1:9">
      <c r="A3" s="24"/>
    </row>
    <row r="4" spans="1:9" ht="70.5" customHeight="1">
      <c r="A4" s="58" t="s">
        <v>4</v>
      </c>
      <c r="B4" s="58" t="s">
        <v>19</v>
      </c>
      <c r="C4" s="58" t="s">
        <v>6</v>
      </c>
      <c r="D4" s="58" t="s">
        <v>20</v>
      </c>
      <c r="E4" s="58" t="s">
        <v>21</v>
      </c>
      <c r="F4" s="58" t="s">
        <v>9</v>
      </c>
    </row>
    <row r="5" spans="1:9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</row>
    <row r="6" spans="1:9">
      <c r="A6" s="58">
        <v>1</v>
      </c>
      <c r="B6" s="196" t="s">
        <v>22</v>
      </c>
      <c r="C6" s="196"/>
      <c r="D6" s="196"/>
      <c r="E6" s="196"/>
      <c r="F6" s="196"/>
    </row>
    <row r="7" spans="1:9" ht="46.8">
      <c r="A7" s="35">
        <v>1</v>
      </c>
      <c r="B7" s="136" t="s">
        <v>183</v>
      </c>
      <c r="C7" s="58" t="s">
        <v>89</v>
      </c>
      <c r="D7" s="137">
        <v>210</v>
      </c>
      <c r="E7" s="137">
        <v>74747.53</v>
      </c>
      <c r="F7" s="137">
        <v>15696981.299999999</v>
      </c>
      <c r="I7" s="36"/>
    </row>
    <row r="8" spans="1:9" ht="46.8">
      <c r="A8" s="35">
        <v>2</v>
      </c>
      <c r="B8" s="136" t="s">
        <v>230</v>
      </c>
      <c r="C8" s="58" t="s">
        <v>89</v>
      </c>
      <c r="D8" s="137">
        <v>303</v>
      </c>
      <c r="E8" s="137">
        <v>72528.88</v>
      </c>
      <c r="F8" s="137">
        <f>21976250.64+21436+7500-266000+325000+22000+7000+3100</f>
        <v>22096286.640000001</v>
      </c>
      <c r="I8" s="36"/>
    </row>
    <row r="9" spans="1:9" ht="62.4">
      <c r="A9" s="35">
        <v>3</v>
      </c>
      <c r="B9" s="136" t="s">
        <v>231</v>
      </c>
      <c r="C9" s="58" t="s">
        <v>89</v>
      </c>
      <c r="D9" s="137">
        <v>4</v>
      </c>
      <c r="E9" s="137">
        <v>78923.47</v>
      </c>
      <c r="F9" s="137">
        <v>315693.88</v>
      </c>
      <c r="H9" s="36"/>
      <c r="I9" s="36"/>
    </row>
    <row r="10" spans="1:9" ht="46.8">
      <c r="A10" s="35">
        <v>4</v>
      </c>
      <c r="B10" s="136" t="s">
        <v>232</v>
      </c>
      <c r="C10" s="58" t="s">
        <v>89</v>
      </c>
      <c r="D10" s="137">
        <v>19</v>
      </c>
      <c r="E10" s="137">
        <v>75948.960000000006</v>
      </c>
      <c r="F10" s="137">
        <v>1443030.2400000002</v>
      </c>
      <c r="H10" s="36"/>
      <c r="I10" s="36"/>
    </row>
    <row r="11" spans="1:9" ht="62.4">
      <c r="A11" s="35">
        <v>5</v>
      </c>
      <c r="B11" s="136" t="s">
        <v>184</v>
      </c>
      <c r="C11" s="58" t="s">
        <v>89</v>
      </c>
      <c r="D11" s="137">
        <v>22</v>
      </c>
      <c r="E11" s="137">
        <v>81257.91</v>
      </c>
      <c r="F11" s="137">
        <v>1787674.02</v>
      </c>
      <c r="H11" s="36"/>
      <c r="I11" s="36"/>
    </row>
    <row r="12" spans="1:9" ht="62.4">
      <c r="A12" s="35">
        <v>6</v>
      </c>
      <c r="B12" s="136" t="s">
        <v>156</v>
      </c>
      <c r="C12" s="58" t="s">
        <v>89</v>
      </c>
      <c r="D12" s="137">
        <v>1</v>
      </c>
      <c r="E12" s="137">
        <v>89393.85</v>
      </c>
      <c r="F12" s="137">
        <v>89393.86</v>
      </c>
      <c r="H12" s="36"/>
      <c r="I12" s="36"/>
    </row>
    <row r="13" spans="1:9" ht="30" customHeight="1">
      <c r="A13" s="35">
        <v>7</v>
      </c>
      <c r="B13" s="30" t="s">
        <v>124</v>
      </c>
      <c r="C13" s="58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173</v>
      </c>
      <c r="C14" s="58"/>
      <c r="D14" s="14"/>
      <c r="E14" s="14"/>
      <c r="F14" s="14"/>
      <c r="H14" s="33"/>
      <c r="I14" s="33">
        <f>H14-F14</f>
        <v>0</v>
      </c>
    </row>
    <row r="15" spans="1:9">
      <c r="A15" s="196" t="s">
        <v>11</v>
      </c>
      <c r="B15" s="196"/>
      <c r="C15" s="58" t="s">
        <v>12</v>
      </c>
      <c r="D15" s="58" t="s">
        <v>12</v>
      </c>
      <c r="E15" s="58" t="s">
        <v>12</v>
      </c>
      <c r="F15" s="14">
        <f>SUM(F7:F14)</f>
        <v>44018036.000000007</v>
      </c>
      <c r="G15" s="23">
        <v>44014936</v>
      </c>
      <c r="H15" s="33">
        <f>G15-F15</f>
        <v>-3100.0000000074506</v>
      </c>
      <c r="I15" s="34"/>
    </row>
    <row r="16" spans="1:9">
      <c r="A16" s="58">
        <v>2</v>
      </c>
      <c r="B16" s="196" t="s">
        <v>23</v>
      </c>
      <c r="C16" s="196"/>
      <c r="D16" s="196"/>
      <c r="E16" s="196"/>
      <c r="F16" s="196"/>
    </row>
    <row r="17" spans="1:8">
      <c r="A17" s="37"/>
      <c r="B17" s="63"/>
      <c r="C17" s="63"/>
      <c r="D17" s="63"/>
      <c r="E17" s="63"/>
      <c r="F17" s="14"/>
      <c r="H17" s="34"/>
    </row>
    <row r="18" spans="1:8">
      <c r="A18" s="196" t="s">
        <v>11</v>
      </c>
      <c r="B18" s="196"/>
      <c r="C18" s="58" t="s">
        <v>12</v>
      </c>
      <c r="D18" s="58" t="s">
        <v>12</v>
      </c>
      <c r="E18" s="58" t="s">
        <v>12</v>
      </c>
      <c r="F18" s="63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view="pageBreakPreview" topLeftCell="A4" zoomScale="70" zoomScaleSheetLayoutView="70" workbookViewId="0">
      <selection activeCell="O12" sqref="O12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hidden="1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98" t="s">
        <v>24</v>
      </c>
      <c r="B2" s="198"/>
      <c r="C2" s="198"/>
      <c r="D2" s="198"/>
      <c r="E2" s="198"/>
      <c r="F2" s="198"/>
    </row>
    <row r="3" spans="1:8">
      <c r="A3" s="24"/>
    </row>
    <row r="4" spans="1:8">
      <c r="A4" s="58" t="s">
        <v>4</v>
      </c>
      <c r="B4" s="58" t="s">
        <v>25</v>
      </c>
      <c r="C4" s="58" t="s">
        <v>26</v>
      </c>
      <c r="D4" s="58" t="s">
        <v>9</v>
      </c>
      <c r="E4" s="58" t="s">
        <v>10</v>
      </c>
    </row>
    <row r="5" spans="1:8">
      <c r="A5" s="58">
        <v>1</v>
      </c>
      <c r="B5" s="61">
        <v>2</v>
      </c>
      <c r="C5" s="58">
        <v>3</v>
      </c>
      <c r="D5" s="58">
        <v>4</v>
      </c>
      <c r="E5" s="58">
        <v>5</v>
      </c>
    </row>
    <row r="6" spans="1:8">
      <c r="A6" s="64">
        <v>1</v>
      </c>
      <c r="B6" s="66" t="s">
        <v>208</v>
      </c>
      <c r="C6" s="65" t="s">
        <v>210</v>
      </c>
      <c r="D6" s="14">
        <v>880000</v>
      </c>
      <c r="E6" s="58"/>
    </row>
    <row r="7" spans="1:8">
      <c r="A7" s="58">
        <f>A6+1</f>
        <v>2</v>
      </c>
      <c r="B7" s="30" t="s">
        <v>209</v>
      </c>
      <c r="C7" s="58" t="s">
        <v>211</v>
      </c>
      <c r="D7" s="14">
        <v>160000</v>
      </c>
      <c r="E7" s="58"/>
    </row>
    <row r="8" spans="1:8">
      <c r="A8" s="58">
        <f>A7+1</f>
        <v>3</v>
      </c>
      <c r="B8" s="30" t="s">
        <v>185</v>
      </c>
      <c r="C8" s="58"/>
      <c r="D8" s="14">
        <v>1485783</v>
      </c>
      <c r="E8" s="58"/>
    </row>
    <row r="9" spans="1:8">
      <c r="A9" s="58">
        <f t="shared" ref="A9:A12" si="0">A8+1</f>
        <v>4</v>
      </c>
      <c r="B9" s="30" t="s">
        <v>176</v>
      </c>
      <c r="C9" s="58"/>
      <c r="D9" s="14">
        <v>429819.78</v>
      </c>
      <c r="E9" s="58"/>
    </row>
    <row r="10" spans="1:8" ht="46.8">
      <c r="A10" s="58">
        <f t="shared" si="0"/>
        <v>5</v>
      </c>
      <c r="B10" s="30" t="s">
        <v>107</v>
      </c>
      <c r="C10" s="58"/>
      <c r="D10" s="14"/>
      <c r="E10" s="58"/>
    </row>
    <row r="11" spans="1:8" ht="46.8">
      <c r="A11" s="58">
        <f t="shared" si="0"/>
        <v>6</v>
      </c>
      <c r="B11" s="30" t="s">
        <v>126</v>
      </c>
      <c r="C11" s="58"/>
      <c r="D11" s="14"/>
      <c r="E11" s="63"/>
    </row>
    <row r="12" spans="1:8" ht="124.8">
      <c r="A12" s="58">
        <f t="shared" si="0"/>
        <v>7</v>
      </c>
      <c r="B12" s="30" t="s">
        <v>166</v>
      </c>
      <c r="C12" s="58" t="s">
        <v>265</v>
      </c>
      <c r="D12" s="14">
        <f>175*1882.7+23*1681</f>
        <v>368135.5</v>
      </c>
      <c r="E12" s="63"/>
    </row>
    <row r="13" spans="1:8">
      <c r="A13" s="196" t="s">
        <v>11</v>
      </c>
      <c r="B13" s="196"/>
      <c r="C13" s="58" t="s">
        <v>12</v>
      </c>
      <c r="D13" s="14">
        <f>SUM(D6:D12)</f>
        <v>3323738.2800000003</v>
      </c>
      <c r="E13" s="63"/>
      <c r="G13" s="33">
        <v>3323738.28</v>
      </c>
      <c r="H13" s="34">
        <f>G13-D13</f>
        <v>0</v>
      </c>
    </row>
    <row r="14" spans="1:8">
      <c r="A14" s="24"/>
    </row>
    <row r="15" spans="1:8">
      <c r="A15" s="58" t="s">
        <v>4</v>
      </c>
      <c r="B15" s="58" t="s">
        <v>25</v>
      </c>
      <c r="C15" s="58" t="s">
        <v>26</v>
      </c>
      <c r="D15" s="58" t="s">
        <v>9</v>
      </c>
      <c r="E15" s="58" t="s">
        <v>10</v>
      </c>
    </row>
    <row r="16" spans="1:8">
      <c r="A16" s="58">
        <v>1</v>
      </c>
      <c r="B16" s="58">
        <v>2</v>
      </c>
      <c r="C16" s="58">
        <v>3</v>
      </c>
      <c r="D16" s="58">
        <v>4</v>
      </c>
      <c r="E16" s="58">
        <v>5</v>
      </c>
    </row>
    <row r="17" spans="1:8">
      <c r="A17" s="58">
        <v>1</v>
      </c>
      <c r="B17" s="30" t="s">
        <v>217</v>
      </c>
      <c r="C17" s="58"/>
      <c r="D17" s="14">
        <v>-71108</v>
      </c>
      <c r="E17" s="58"/>
    </row>
    <row r="18" spans="1:8">
      <c r="A18" s="196" t="s">
        <v>11</v>
      </c>
      <c r="B18" s="196"/>
      <c r="C18" s="58" t="s">
        <v>12</v>
      </c>
      <c r="D18" s="14">
        <f>SUM(D17:D17)</f>
        <v>-71108</v>
      </c>
      <c r="E18" s="63"/>
      <c r="G18" s="33">
        <v>-71108</v>
      </c>
      <c r="H18" s="34">
        <f>G18-D18</f>
        <v>0</v>
      </c>
    </row>
    <row r="20" spans="1:8">
      <c r="A20" s="58" t="s">
        <v>4</v>
      </c>
      <c r="B20" s="58" t="s">
        <v>25</v>
      </c>
      <c r="C20" s="58" t="s">
        <v>26</v>
      </c>
      <c r="D20" s="58" t="s">
        <v>9</v>
      </c>
      <c r="E20" s="58" t="s">
        <v>10</v>
      </c>
    </row>
    <row r="21" spans="1:8">
      <c r="A21" s="58">
        <v>1</v>
      </c>
      <c r="B21" s="58">
        <v>2</v>
      </c>
      <c r="C21" s="58">
        <v>3</v>
      </c>
      <c r="D21" s="58">
        <v>4</v>
      </c>
      <c r="E21" s="58">
        <v>5</v>
      </c>
    </row>
    <row r="22" spans="1:8" ht="75.75" customHeight="1">
      <c r="A22" s="58">
        <v>1</v>
      </c>
      <c r="B22" s="30" t="s">
        <v>87</v>
      </c>
      <c r="C22" s="58"/>
      <c r="D22" s="14">
        <v>0</v>
      </c>
      <c r="E22" s="58"/>
    </row>
    <row r="23" spans="1:8">
      <c r="A23" s="196" t="s">
        <v>11</v>
      </c>
      <c r="B23" s="196"/>
      <c r="C23" s="58" t="s">
        <v>12</v>
      </c>
      <c r="D23" s="14">
        <f>SUM(D22:D22)</f>
        <v>0</v>
      </c>
      <c r="E23" s="63"/>
      <c r="G23" s="33">
        <v>0</v>
      </c>
      <c r="H23" s="34">
        <f>G23-D23</f>
        <v>0</v>
      </c>
    </row>
    <row r="24" spans="1:8">
      <c r="G24" s="33"/>
    </row>
    <row r="25" spans="1:8" hidden="1">
      <c r="A25" s="58" t="s">
        <v>4</v>
      </c>
      <c r="B25" s="58" t="s">
        <v>25</v>
      </c>
      <c r="C25" s="58" t="s">
        <v>26</v>
      </c>
      <c r="D25" s="58" t="s">
        <v>9</v>
      </c>
      <c r="E25" s="58" t="s">
        <v>10</v>
      </c>
    </row>
    <row r="26" spans="1:8" hidden="1">
      <c r="A26" s="58">
        <v>1</v>
      </c>
      <c r="B26" s="58">
        <v>2</v>
      </c>
      <c r="C26" s="58">
        <v>3</v>
      </c>
      <c r="D26" s="58">
        <v>4</v>
      </c>
      <c r="E26" s="58">
        <v>5</v>
      </c>
    </row>
    <row r="27" spans="1:8" ht="129.75" hidden="1" customHeight="1">
      <c r="A27" s="58">
        <v>1</v>
      </c>
      <c r="B27" s="30" t="s">
        <v>175</v>
      </c>
      <c r="C27" s="58"/>
      <c r="D27" s="14"/>
      <c r="E27" s="58"/>
    </row>
    <row r="28" spans="1:8" hidden="1">
      <c r="A28" s="196" t="s">
        <v>11</v>
      </c>
      <c r="B28" s="196"/>
      <c r="C28" s="58" t="s">
        <v>12</v>
      </c>
      <c r="D28" s="14">
        <f>SUM(D27:D27)</f>
        <v>0</v>
      </c>
      <c r="E28" s="63"/>
      <c r="G28" s="33">
        <v>0</v>
      </c>
      <c r="H28" s="34">
        <f>G28-D28</f>
        <v>0</v>
      </c>
    </row>
    <row r="29" spans="1:8" hidden="1"/>
    <row r="30" spans="1:8">
      <c r="A30" s="58" t="s">
        <v>4</v>
      </c>
      <c r="B30" s="58" t="s">
        <v>25</v>
      </c>
      <c r="C30" s="58" t="s">
        <v>26</v>
      </c>
      <c r="D30" s="58" t="s">
        <v>9</v>
      </c>
      <c r="E30" s="58" t="s">
        <v>10</v>
      </c>
    </row>
    <row r="31" spans="1:8">
      <c r="A31" s="58">
        <v>1</v>
      </c>
      <c r="B31" s="58">
        <v>2</v>
      </c>
      <c r="C31" s="58">
        <v>3</v>
      </c>
      <c r="D31" s="58">
        <v>4</v>
      </c>
      <c r="E31" s="58">
        <v>5</v>
      </c>
    </row>
    <row r="32" spans="1:8" ht="31.2">
      <c r="A32" s="58">
        <v>1</v>
      </c>
      <c r="B32" s="30" t="s">
        <v>186</v>
      </c>
      <c r="C32" s="58"/>
      <c r="D32" s="14"/>
      <c r="E32" s="58"/>
    </row>
    <row r="33" spans="1:8" ht="31.2">
      <c r="A33" s="58">
        <v>2</v>
      </c>
      <c r="B33" s="30" t="s">
        <v>188</v>
      </c>
      <c r="C33" s="58"/>
      <c r="D33" s="14"/>
      <c r="E33" s="58"/>
    </row>
    <row r="34" spans="1:8" ht="31.2">
      <c r="A34" s="58">
        <v>3</v>
      </c>
      <c r="B34" s="30" t="s">
        <v>187</v>
      </c>
      <c r="C34" s="58"/>
      <c r="D34" s="14">
        <v>44706.58</v>
      </c>
      <c r="E34" s="58"/>
    </row>
    <row r="35" spans="1:8">
      <c r="A35" s="196" t="s">
        <v>11</v>
      </c>
      <c r="B35" s="196"/>
      <c r="C35" s="58" t="s">
        <v>12</v>
      </c>
      <c r="D35" s="14">
        <f>SUM(D32:D34)</f>
        <v>44706.58</v>
      </c>
      <c r="E35" s="63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8"/>
  <sheetViews>
    <sheetView view="pageBreakPreview" zoomScale="85" zoomScaleSheetLayoutView="85" workbookViewId="0">
      <selection activeCell="N25" sqref="N25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hidden="1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203" t="s">
        <v>27</v>
      </c>
      <c r="B2" s="203"/>
      <c r="C2" s="203"/>
      <c r="D2" s="203"/>
      <c r="E2" s="203"/>
      <c r="F2" s="203"/>
      <c r="G2" s="203"/>
    </row>
    <row r="3" spans="1:9">
      <c r="A3" s="203" t="s">
        <v>28</v>
      </c>
      <c r="B3" s="203"/>
      <c r="C3" s="203"/>
      <c r="D3" s="203"/>
      <c r="E3" s="203"/>
      <c r="F3" s="203"/>
      <c r="G3" s="203"/>
    </row>
    <row r="4" spans="1:9">
      <c r="A4" s="24"/>
    </row>
    <row r="5" spans="1:9">
      <c r="A5" s="197" t="s">
        <v>29</v>
      </c>
      <c r="B5" s="197"/>
      <c r="C5" s="197"/>
      <c r="D5" s="197"/>
      <c r="E5" s="197"/>
      <c r="F5" s="197"/>
      <c r="G5" s="197"/>
    </row>
    <row r="6" spans="1:9">
      <c r="A6" s="24"/>
    </row>
    <row r="7" spans="1:9">
      <c r="A7" s="197" t="s">
        <v>81</v>
      </c>
      <c r="B7" s="197"/>
      <c r="C7" s="210" t="s">
        <v>92</v>
      </c>
      <c r="D7" s="210"/>
      <c r="E7" s="210"/>
      <c r="F7" s="210"/>
      <c r="G7" s="210"/>
    </row>
    <row r="8" spans="1:9">
      <c r="A8" s="24"/>
    </row>
    <row r="9" spans="1:9">
      <c r="A9" s="197" t="s">
        <v>30</v>
      </c>
      <c r="B9" s="197"/>
      <c r="C9" s="197"/>
      <c r="D9" s="197"/>
      <c r="E9" s="197"/>
      <c r="F9" s="197"/>
      <c r="G9" s="197"/>
    </row>
    <row r="10" spans="1:9">
      <c r="A10" s="59"/>
      <c r="B10" s="59"/>
      <c r="C10" s="62"/>
      <c r="D10" s="62"/>
      <c r="E10" s="62"/>
      <c r="F10" s="62"/>
      <c r="G10" s="62"/>
    </row>
    <row r="11" spans="1:9">
      <c r="A11" s="197" t="s">
        <v>82</v>
      </c>
      <c r="B11" s="197"/>
      <c r="C11" s="211" t="s">
        <v>83</v>
      </c>
      <c r="D11" s="211"/>
      <c r="E11" s="211"/>
      <c r="F11" s="211"/>
      <c r="G11" s="211"/>
    </row>
    <row r="12" spans="1:9" s="15" customFormat="1" ht="28.5" customHeight="1">
      <c r="A12" s="204" t="s">
        <v>31</v>
      </c>
      <c r="B12" s="205"/>
      <c r="C12" s="205"/>
      <c r="D12" s="206"/>
      <c r="E12" s="200" t="s">
        <v>32</v>
      </c>
      <c r="F12" s="202"/>
      <c r="G12" s="207" t="s">
        <v>179</v>
      </c>
      <c r="H12" s="40"/>
    </row>
    <row r="13" spans="1:9" s="15" customFormat="1" ht="18" customHeight="1">
      <c r="A13" s="200" t="s">
        <v>157</v>
      </c>
      <c r="B13" s="202"/>
      <c r="C13" s="200" t="s">
        <v>158</v>
      </c>
      <c r="D13" s="202"/>
      <c r="E13" s="200" t="s">
        <v>157</v>
      </c>
      <c r="F13" s="202"/>
      <c r="G13" s="208"/>
      <c r="H13" s="40"/>
    </row>
    <row r="14" spans="1:9" s="15" customFormat="1" ht="54.75" customHeight="1">
      <c r="A14" s="200" t="s">
        <v>159</v>
      </c>
      <c r="B14" s="202"/>
      <c r="C14" s="200" t="s">
        <v>160</v>
      </c>
      <c r="D14" s="202"/>
      <c r="E14" s="200" t="s">
        <v>127</v>
      </c>
      <c r="F14" s="202"/>
      <c r="G14" s="209"/>
    </row>
    <row r="15" spans="1:9" s="15" customFormat="1" ht="17.399999999999999">
      <c r="A15" s="77" t="s">
        <v>33</v>
      </c>
      <c r="B15" s="43" t="s">
        <v>129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68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78">
        <v>7</v>
      </c>
      <c r="I16" s="79"/>
    </row>
    <row r="17" spans="1:28" s="15" customFormat="1" ht="17.399999999999999">
      <c r="A17" s="80">
        <v>210189.45</v>
      </c>
      <c r="B17" s="69">
        <f>A17*12</f>
        <v>2522273.4000000004</v>
      </c>
      <c r="C17" s="81">
        <f>332078.49-9984.639</f>
        <v>322093.85099999997</v>
      </c>
      <c r="D17" s="69">
        <f>C17*12</f>
        <v>3865126.2119999994</v>
      </c>
      <c r="E17" s="81">
        <f>1831949.28+20801.332</f>
        <v>1852750.612</v>
      </c>
      <c r="F17" s="69">
        <f>E17*12-0.01</f>
        <v>22233007.333999999</v>
      </c>
      <c r="G17" s="82">
        <f>B17+F17+D17</f>
        <v>28620406.945999995</v>
      </c>
      <c r="H17" s="83">
        <v>28620406.949999999</v>
      </c>
      <c r="I17" s="83">
        <f>H17-G17</f>
        <v>4.000004380941391E-3</v>
      </c>
      <c r="J17" s="84">
        <f>I17/12</f>
        <v>3.3333369841178256E-4</v>
      </c>
    </row>
    <row r="18" spans="1:28">
      <c r="A18" s="24"/>
      <c r="C18" s="39"/>
      <c r="D18" s="39"/>
      <c r="E18" s="39"/>
      <c r="F18" s="39"/>
      <c r="G18" s="39"/>
      <c r="H18" s="83"/>
      <c r="I18" s="83"/>
    </row>
    <row r="19" spans="1:28" s="15" customFormat="1" ht="39.75" customHeight="1">
      <c r="A19" s="197" t="s">
        <v>82</v>
      </c>
      <c r="B19" s="197"/>
      <c r="C19" s="212" t="s">
        <v>88</v>
      </c>
      <c r="D19" s="212"/>
      <c r="E19" s="212"/>
      <c r="F19" s="212"/>
      <c r="G19" s="212"/>
      <c r="H19" s="83"/>
      <c r="I19" s="83"/>
      <c r="AB19" s="40"/>
    </row>
    <row r="20" spans="1:28" s="15" customFormat="1" ht="45.75" customHeight="1">
      <c r="A20" s="204" t="s">
        <v>31</v>
      </c>
      <c r="B20" s="205"/>
      <c r="C20" s="200" t="s">
        <v>32</v>
      </c>
      <c r="D20" s="202"/>
      <c r="E20" s="72" t="s">
        <v>179</v>
      </c>
      <c r="H20" s="83"/>
      <c r="I20" s="83"/>
    </row>
    <row r="21" spans="1:28" s="15" customFormat="1" ht="17.399999999999999">
      <c r="A21" s="67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3"/>
      <c r="I21" s="83"/>
    </row>
    <row r="22" spans="1:28" s="15" customFormat="1" ht="17.399999999999999">
      <c r="A22" s="68">
        <v>1</v>
      </c>
      <c r="B22" s="41">
        <v>2</v>
      </c>
      <c r="C22" s="41">
        <v>3</v>
      </c>
      <c r="D22" s="41">
        <v>4</v>
      </c>
      <c r="E22" s="78">
        <v>5</v>
      </c>
      <c r="H22" s="83"/>
      <c r="I22" s="83"/>
    </row>
    <row r="23" spans="1:28" s="15" customFormat="1" ht="17.399999999999999">
      <c r="A23" s="85">
        <v>60118.17</v>
      </c>
      <c r="B23" s="86">
        <v>480945.37</v>
      </c>
      <c r="C23" s="81"/>
      <c r="D23" s="69">
        <f>C23*12</f>
        <v>0</v>
      </c>
      <c r="E23" s="87">
        <f>B23</f>
        <v>480945.37</v>
      </c>
      <c r="H23" s="83">
        <v>480945.37</v>
      </c>
      <c r="I23" s="83">
        <f>H23-E23</f>
        <v>0</v>
      </c>
    </row>
    <row r="24" spans="1:28" s="15" customFormat="1" ht="17.399999999999999">
      <c r="A24" s="42"/>
      <c r="B24" s="42"/>
      <c r="C24" s="88"/>
      <c r="H24" s="83"/>
      <c r="I24" s="83"/>
    </row>
    <row r="25" spans="1:28" ht="95.25" customHeight="1">
      <c r="A25" s="197" t="s">
        <v>82</v>
      </c>
      <c r="B25" s="197"/>
      <c r="C25" s="199" t="s">
        <v>239</v>
      </c>
      <c r="D25" s="199"/>
      <c r="E25" s="199"/>
      <c r="F25" s="199"/>
      <c r="G25" s="199"/>
    </row>
    <row r="26" spans="1:28" s="15" customFormat="1" ht="33" customHeight="1">
      <c r="A26" s="200" t="s">
        <v>127</v>
      </c>
      <c r="B26" s="201"/>
      <c r="C26" s="202"/>
      <c r="D26" s="44"/>
      <c r="E26" s="44"/>
      <c r="F26" s="44"/>
      <c r="G26" s="44"/>
    </row>
    <row r="27" spans="1:28" s="15" customFormat="1" ht="17.399999999999999">
      <c r="A27" s="67" t="s">
        <v>128</v>
      </c>
      <c r="B27" s="67" t="s">
        <v>161</v>
      </c>
      <c r="C27" s="43" t="s">
        <v>162</v>
      </c>
    </row>
    <row r="28" spans="1:28" s="15" customFormat="1" ht="17.399999999999999">
      <c r="A28" s="68">
        <v>1</v>
      </c>
      <c r="B28" s="68">
        <v>2</v>
      </c>
      <c r="C28" s="41">
        <v>3</v>
      </c>
      <c r="H28" s="15">
        <v>1449000</v>
      </c>
      <c r="I28" s="40">
        <f>H28-C29</f>
        <v>0</v>
      </c>
    </row>
    <row r="29" spans="1:28" s="15" customFormat="1" ht="17.399999999999999">
      <c r="A29" s="45">
        <v>22</v>
      </c>
      <c r="B29" s="45">
        <v>5000</v>
      </c>
      <c r="C29" s="69">
        <v>1449000</v>
      </c>
    </row>
    <row r="30" spans="1:28">
      <c r="E30" s="34"/>
    </row>
    <row r="31" spans="1:28" ht="95.25" customHeight="1">
      <c r="A31" s="197" t="s">
        <v>82</v>
      </c>
      <c r="B31" s="197"/>
      <c r="C31" s="199" t="s">
        <v>261</v>
      </c>
      <c r="D31" s="199"/>
      <c r="E31" s="199"/>
      <c r="F31" s="199"/>
      <c r="G31" s="199"/>
    </row>
    <row r="32" spans="1:28" s="15" customFormat="1" ht="33" customHeight="1">
      <c r="A32" s="200" t="s">
        <v>127</v>
      </c>
      <c r="B32" s="201"/>
      <c r="C32" s="202"/>
      <c r="D32" s="44"/>
      <c r="E32" s="44"/>
      <c r="F32" s="44"/>
      <c r="G32" s="44"/>
    </row>
    <row r="33" spans="1:28" s="15" customFormat="1" ht="17.399999999999999">
      <c r="A33" s="155" t="s">
        <v>266</v>
      </c>
      <c r="B33" s="155" t="s">
        <v>267</v>
      </c>
      <c r="C33" s="43" t="s">
        <v>162</v>
      </c>
    </row>
    <row r="34" spans="1:28" s="15" customFormat="1" ht="17.399999999999999">
      <c r="A34" s="68">
        <v>1</v>
      </c>
      <c r="B34" s="68">
        <v>2</v>
      </c>
      <c r="C34" s="41">
        <v>3</v>
      </c>
      <c r="I34" s="40"/>
    </row>
    <row r="35" spans="1:28">
      <c r="A35" s="160">
        <v>12</v>
      </c>
      <c r="B35" s="160">
        <f>C35/A35</f>
        <v>21669.5</v>
      </c>
      <c r="C35" s="160">
        <v>260034</v>
      </c>
      <c r="H35" s="23">
        <v>260034</v>
      </c>
      <c r="I35" s="23">
        <f>H35-C35</f>
        <v>0</v>
      </c>
    </row>
    <row r="36" spans="1:28">
      <c r="B36" s="34"/>
    </row>
    <row r="37" spans="1:28" s="15" customFormat="1" ht="39.75" customHeight="1">
      <c r="A37" s="197" t="s">
        <v>82</v>
      </c>
      <c r="B37" s="197"/>
      <c r="C37" s="212" t="s">
        <v>268</v>
      </c>
      <c r="D37" s="212"/>
      <c r="E37" s="212"/>
      <c r="F37" s="212"/>
      <c r="G37" s="212"/>
      <c r="AB37" s="40"/>
    </row>
    <row r="38" spans="1:28" s="15" customFormat="1" ht="45.75" customHeight="1">
      <c r="A38" s="204" t="s">
        <v>31</v>
      </c>
      <c r="B38" s="205"/>
      <c r="C38" s="200" t="s">
        <v>32</v>
      </c>
      <c r="D38" s="202"/>
      <c r="E38" s="157" t="s">
        <v>179</v>
      </c>
      <c r="H38" s="15" t="s">
        <v>227</v>
      </c>
    </row>
    <row r="39" spans="1:28" s="15" customFormat="1" ht="17.399999999999999">
      <c r="A39" s="155" t="s">
        <v>33</v>
      </c>
      <c r="B39" s="43" t="s">
        <v>34</v>
      </c>
      <c r="C39" s="43" t="s">
        <v>33</v>
      </c>
      <c r="D39" s="43" t="s">
        <v>34</v>
      </c>
      <c r="E39" s="43" t="s">
        <v>34</v>
      </c>
    </row>
    <row r="40" spans="1:28" s="15" customFormat="1" ht="17.399999999999999">
      <c r="A40" s="68">
        <v>1</v>
      </c>
      <c r="B40" s="41">
        <v>2</v>
      </c>
      <c r="C40" s="41">
        <v>3</v>
      </c>
      <c r="D40" s="41">
        <v>4</v>
      </c>
      <c r="E40" s="78">
        <v>5</v>
      </c>
    </row>
    <row r="41" spans="1:28" s="15" customFormat="1" ht="18">
      <c r="A41" s="45"/>
      <c r="B41" s="69">
        <v>80046.09</v>
      </c>
      <c r="C41" s="81"/>
      <c r="D41" s="69">
        <f>C41*12</f>
        <v>0</v>
      </c>
      <c r="E41" s="87">
        <f>B41+D41</f>
        <v>80046.09</v>
      </c>
      <c r="H41" s="15">
        <v>80046.09</v>
      </c>
      <c r="I41" s="161">
        <f>H41-B41</f>
        <v>0</v>
      </c>
    </row>
    <row r="48" spans="1:28">
      <c r="B48" s="34"/>
    </row>
  </sheetData>
  <mergeCells count="31">
    <mergeCell ref="A38:B38"/>
    <mergeCell ref="C38:D38"/>
    <mergeCell ref="A31:B31"/>
    <mergeCell ref="C31:G31"/>
    <mergeCell ref="A32:C32"/>
    <mergeCell ref="A37:B37"/>
    <mergeCell ref="C37:G37"/>
    <mergeCell ref="C11:G11"/>
    <mergeCell ref="A14:B14"/>
    <mergeCell ref="C14:D14"/>
    <mergeCell ref="E14:F14"/>
    <mergeCell ref="A20:B20"/>
    <mergeCell ref="C20:D20"/>
    <mergeCell ref="A19:B19"/>
    <mergeCell ref="C19:G19"/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view="pageBreakPreview" zoomScale="70" zoomScaleSheetLayoutView="70" workbookViewId="0">
      <selection activeCell="G28" sqref="G2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9.109375" style="23" hidden="1" customWidth="1"/>
    <col min="9" max="9" width="0" style="23" hidden="1" customWidth="1"/>
    <col min="10" max="10" width="11.33203125" style="23" hidden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97" t="s">
        <v>68</v>
      </c>
      <c r="B2" s="197"/>
      <c r="C2" s="197"/>
      <c r="D2" s="197"/>
      <c r="E2" s="197"/>
      <c r="F2" s="197"/>
      <c r="G2" s="197"/>
    </row>
    <row r="3" spans="1:8">
      <c r="A3" s="24"/>
    </row>
    <row r="4" spans="1:8" ht="42" customHeight="1">
      <c r="A4" s="197" t="s">
        <v>82</v>
      </c>
      <c r="B4" s="197"/>
      <c r="C4" s="211" t="s">
        <v>88</v>
      </c>
      <c r="D4" s="211"/>
      <c r="E4" s="211"/>
      <c r="F4" s="211"/>
      <c r="G4" s="211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178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212</v>
      </c>
      <c r="C7" s="14">
        <v>1200</v>
      </c>
      <c r="D7" s="32">
        <v>1</v>
      </c>
      <c r="E7" s="32"/>
      <c r="F7" s="14">
        <v>1200</v>
      </c>
    </row>
    <row r="8" spans="1:8">
      <c r="A8" s="196" t="s">
        <v>11</v>
      </c>
      <c r="B8" s="196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F45" sqref="F45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97" t="s">
        <v>69</v>
      </c>
      <c r="B2" s="197"/>
      <c r="C2" s="197"/>
      <c r="D2" s="197"/>
      <c r="E2" s="197"/>
      <c r="F2" s="197"/>
      <c r="G2" s="197"/>
    </row>
    <row r="3" spans="1:9">
      <c r="A3" s="24"/>
      <c r="C3" s="39"/>
      <c r="D3" s="39"/>
      <c r="E3" s="39"/>
      <c r="F3" s="39"/>
      <c r="G3" s="39"/>
    </row>
    <row r="4" spans="1:9">
      <c r="A4" s="197" t="s">
        <v>82</v>
      </c>
      <c r="B4" s="197"/>
      <c r="C4" s="211" t="s">
        <v>83</v>
      </c>
      <c r="D4" s="211"/>
      <c r="E4" s="211"/>
      <c r="F4" s="211"/>
      <c r="G4" s="211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0">
        <v>1</v>
      </c>
      <c r="B7" s="70" t="s">
        <v>163</v>
      </c>
      <c r="C7" s="32"/>
      <c r="D7" s="32"/>
      <c r="E7" s="14"/>
      <c r="F7" s="14"/>
    </row>
    <row r="8" spans="1:9">
      <c r="A8" s="196" t="s">
        <v>11</v>
      </c>
      <c r="B8" s="196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7"/>
  <sheetViews>
    <sheetView view="pageBreakPreview" topLeftCell="A49" zoomScale="80" zoomScaleSheetLayoutView="80" workbookViewId="0">
      <selection activeCell="H49" sqref="H1:J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hidden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97" t="s">
        <v>93</v>
      </c>
      <c r="B2" s="197"/>
      <c r="C2" s="197"/>
      <c r="D2" s="197"/>
      <c r="E2" s="197"/>
      <c r="F2" s="197"/>
      <c r="G2" s="197"/>
    </row>
    <row r="3" spans="1:9">
      <c r="A3" s="197" t="s">
        <v>94</v>
      </c>
      <c r="B3" s="197"/>
      <c r="C3" s="197"/>
      <c r="D3" s="197"/>
      <c r="E3" s="197"/>
      <c r="F3" s="197"/>
      <c r="G3" s="197"/>
    </row>
    <row r="4" spans="1:9">
      <c r="A4" s="59"/>
      <c r="B4" s="59"/>
      <c r="C4" s="59"/>
      <c r="D4" s="59"/>
      <c r="E4" s="59"/>
      <c r="F4" s="59"/>
      <c r="G4" s="59"/>
    </row>
    <row r="5" spans="1:9">
      <c r="A5" s="215" t="s">
        <v>82</v>
      </c>
      <c r="B5" s="215"/>
      <c r="C5" s="216" t="s">
        <v>83</v>
      </c>
      <c r="D5" s="216"/>
      <c r="E5" s="216"/>
      <c r="F5" s="216"/>
      <c r="G5" s="216"/>
    </row>
    <row r="6" spans="1:9" s="15" customFormat="1" ht="17.399999999999999">
      <c r="A6" s="207" t="s">
        <v>130</v>
      </c>
      <c r="B6" s="214" t="s">
        <v>233</v>
      </c>
      <c r="C6" s="214"/>
      <c r="D6" s="214"/>
      <c r="E6" s="214" t="s">
        <v>42</v>
      </c>
      <c r="F6" s="214" t="s">
        <v>43</v>
      </c>
    </row>
    <row r="7" spans="1:9" s="15" customFormat="1" ht="49.5" customHeight="1">
      <c r="A7" s="209"/>
      <c r="B7" s="214"/>
      <c r="C7" s="214"/>
      <c r="D7" s="214"/>
      <c r="E7" s="214"/>
      <c r="F7" s="214"/>
    </row>
    <row r="8" spans="1:9" s="15" customFormat="1" ht="17.399999999999999">
      <c r="A8" s="135">
        <v>1</v>
      </c>
      <c r="B8" s="214">
        <v>2</v>
      </c>
      <c r="C8" s="214"/>
      <c r="D8" s="214"/>
      <c r="E8" s="133">
        <v>3</v>
      </c>
      <c r="F8" s="133">
        <v>4</v>
      </c>
    </row>
    <row r="9" spans="1:9" s="15" customFormat="1" ht="69.75" customHeight="1">
      <c r="A9" s="132">
        <v>1</v>
      </c>
      <c r="B9" s="213" t="s">
        <v>234</v>
      </c>
      <c r="C9" s="213"/>
      <c r="D9" s="213"/>
      <c r="E9" s="135" t="s">
        <v>131</v>
      </c>
      <c r="F9" s="73"/>
    </row>
    <row r="10" spans="1:9" s="15" customFormat="1" ht="17.399999999999999">
      <c r="A10" s="132" t="s">
        <v>132</v>
      </c>
      <c r="B10" s="213" t="s">
        <v>235</v>
      </c>
      <c r="C10" s="213"/>
      <c r="D10" s="213"/>
      <c r="E10" s="43">
        <f>'1.1'!G17</f>
        <v>28620406.945999995</v>
      </c>
      <c r="F10" s="138">
        <f>ROUND(E10*0.3,2)+49690.96</f>
        <v>8635813.040000001</v>
      </c>
    </row>
    <row r="11" spans="1:9" s="15" customFormat="1" ht="17.399999999999999">
      <c r="A11" s="132" t="s">
        <v>133</v>
      </c>
      <c r="B11" s="213" t="s">
        <v>236</v>
      </c>
      <c r="C11" s="213"/>
      <c r="D11" s="213"/>
      <c r="E11" s="135"/>
      <c r="F11" s="73"/>
    </row>
    <row r="12" spans="1:9" s="15" customFormat="1" ht="40.5" customHeight="1">
      <c r="A12" s="132">
        <v>2</v>
      </c>
      <c r="B12" s="213" t="s">
        <v>237</v>
      </c>
      <c r="C12" s="213"/>
      <c r="D12" s="213"/>
      <c r="E12" s="135" t="s">
        <v>131</v>
      </c>
      <c r="F12" s="73"/>
    </row>
    <row r="13" spans="1:9" s="15" customFormat="1" ht="42" customHeight="1">
      <c r="A13" s="132" t="s">
        <v>134</v>
      </c>
      <c r="B13" s="213" t="s">
        <v>238</v>
      </c>
      <c r="C13" s="213"/>
      <c r="D13" s="213"/>
      <c r="E13" s="74">
        <f>E10</f>
        <v>28620406.945999995</v>
      </c>
      <c r="F13" s="138">
        <f>ROUND(E13*0.002,2)</f>
        <v>57240.81</v>
      </c>
    </row>
    <row r="14" spans="1:9" s="15" customFormat="1" ht="30" customHeight="1">
      <c r="A14" s="132" t="s">
        <v>135</v>
      </c>
      <c r="B14" s="213" t="s">
        <v>236</v>
      </c>
      <c r="C14" s="213"/>
      <c r="D14" s="213"/>
      <c r="E14" s="74"/>
      <c r="F14" s="74"/>
    </row>
    <row r="15" spans="1:9" s="15" customFormat="1" ht="17.399999999999999">
      <c r="A15" s="134" t="s">
        <v>11</v>
      </c>
      <c r="B15" s="214"/>
      <c r="C15" s="214"/>
      <c r="D15" s="214"/>
      <c r="E15" s="75" t="s">
        <v>12</v>
      </c>
      <c r="F15" s="74">
        <f>SUM(F9:F14)</f>
        <v>8693053.8500000015</v>
      </c>
      <c r="H15" s="76">
        <v>8693053.8499999996</v>
      </c>
      <c r="I15" s="76">
        <f>H15-F15</f>
        <v>0</v>
      </c>
    </row>
    <row r="19" spans="1:14" ht="35.25" customHeight="1">
      <c r="A19" s="215" t="s">
        <v>82</v>
      </c>
      <c r="B19" s="215"/>
      <c r="C19" s="216" t="s">
        <v>88</v>
      </c>
      <c r="D19" s="216"/>
      <c r="E19" s="216"/>
      <c r="F19" s="216"/>
      <c r="G19" s="216"/>
      <c r="J19" s="216"/>
      <c r="K19" s="216"/>
      <c r="L19" s="216"/>
      <c r="M19" s="216"/>
      <c r="N19" s="216"/>
    </row>
    <row r="20" spans="1:14" s="15" customFormat="1" ht="17.399999999999999">
      <c r="A20" s="207" t="s">
        <v>130</v>
      </c>
      <c r="B20" s="214" t="s">
        <v>233</v>
      </c>
      <c r="C20" s="214"/>
      <c r="D20" s="214"/>
      <c r="E20" s="214" t="s">
        <v>42</v>
      </c>
      <c r="F20" s="214" t="s">
        <v>43</v>
      </c>
    </row>
    <row r="21" spans="1:14" s="15" customFormat="1" ht="49.5" customHeight="1">
      <c r="A21" s="209"/>
      <c r="B21" s="214"/>
      <c r="C21" s="214"/>
      <c r="D21" s="214"/>
      <c r="E21" s="214"/>
      <c r="F21" s="214"/>
    </row>
    <row r="22" spans="1:14" s="15" customFormat="1" ht="17.399999999999999">
      <c r="A22" s="135">
        <v>1</v>
      </c>
      <c r="B22" s="214">
        <v>2</v>
      </c>
      <c r="C22" s="214"/>
      <c r="D22" s="214"/>
      <c r="E22" s="133">
        <v>3</v>
      </c>
      <c r="F22" s="133">
        <v>4</v>
      </c>
    </row>
    <row r="23" spans="1:14" s="15" customFormat="1" ht="69.75" customHeight="1">
      <c r="A23" s="132">
        <v>1</v>
      </c>
      <c r="B23" s="213" t="s">
        <v>234</v>
      </c>
      <c r="C23" s="213"/>
      <c r="D23" s="213"/>
      <c r="E23" s="135" t="s">
        <v>131</v>
      </c>
      <c r="F23" s="73"/>
    </row>
    <row r="24" spans="1:14" s="15" customFormat="1" ht="17.399999999999999">
      <c r="A24" s="132" t="s">
        <v>132</v>
      </c>
      <c r="B24" s="213" t="s">
        <v>235</v>
      </c>
      <c r="C24" s="213"/>
      <c r="D24" s="213"/>
      <c r="E24" s="43">
        <f>'1.1'!E23</f>
        <v>480945.37</v>
      </c>
      <c r="F24" s="138">
        <f>ROUND(E24*0.3,2)</f>
        <v>144283.60999999999</v>
      </c>
    </row>
    <row r="25" spans="1:14" s="15" customFormat="1" ht="17.399999999999999">
      <c r="A25" s="132" t="s">
        <v>133</v>
      </c>
      <c r="B25" s="213" t="s">
        <v>236</v>
      </c>
      <c r="C25" s="213"/>
      <c r="D25" s="213"/>
      <c r="E25" s="135"/>
      <c r="F25" s="73"/>
    </row>
    <row r="26" spans="1:14" s="15" customFormat="1" ht="40.5" customHeight="1">
      <c r="A26" s="132">
        <v>2</v>
      </c>
      <c r="B26" s="213" t="s">
        <v>237</v>
      </c>
      <c r="C26" s="213"/>
      <c r="D26" s="213"/>
      <c r="E26" s="135" t="s">
        <v>131</v>
      </c>
      <c r="F26" s="73"/>
    </row>
    <row r="27" spans="1:14" s="15" customFormat="1" ht="42" customHeight="1">
      <c r="A27" s="132" t="s">
        <v>134</v>
      </c>
      <c r="B27" s="213" t="s">
        <v>238</v>
      </c>
      <c r="C27" s="213"/>
      <c r="D27" s="213"/>
      <c r="E27" s="74">
        <f>E24</f>
        <v>480945.37</v>
      </c>
      <c r="F27" s="138">
        <f>ROUND(E27*0.002,2)</f>
        <v>961.89</v>
      </c>
    </row>
    <row r="28" spans="1:14" s="15" customFormat="1" ht="30" customHeight="1">
      <c r="A28" s="132" t="s">
        <v>135</v>
      </c>
      <c r="B28" s="213" t="s">
        <v>236</v>
      </c>
      <c r="C28" s="213"/>
      <c r="D28" s="213"/>
      <c r="E28" s="74"/>
      <c r="F28" s="74"/>
    </row>
    <row r="29" spans="1:14" s="15" customFormat="1" ht="17.399999999999999">
      <c r="A29" s="134" t="s">
        <v>11</v>
      </c>
      <c r="B29" s="214"/>
      <c r="C29" s="214"/>
      <c r="D29" s="214"/>
      <c r="E29" s="75" t="s">
        <v>12</v>
      </c>
      <c r="F29" s="74">
        <f>SUM(F23:F28)</f>
        <v>145245.5</v>
      </c>
      <c r="H29" s="76">
        <v>145245.5</v>
      </c>
      <c r="I29" s="76">
        <f>H29-F29</f>
        <v>0</v>
      </c>
    </row>
    <row r="32" spans="1:14" ht="84" customHeight="1">
      <c r="A32" s="215" t="s">
        <v>82</v>
      </c>
      <c r="B32" s="215"/>
      <c r="C32" s="216" t="s">
        <v>239</v>
      </c>
      <c r="D32" s="216"/>
      <c r="E32" s="216"/>
      <c r="F32" s="216"/>
      <c r="G32" s="216"/>
      <c r="J32" s="216"/>
      <c r="K32" s="216"/>
      <c r="L32" s="216"/>
      <c r="M32" s="216"/>
      <c r="N32" s="216"/>
    </row>
    <row r="33" spans="1:14" s="15" customFormat="1" ht="17.399999999999999">
      <c r="A33" s="207" t="s">
        <v>130</v>
      </c>
      <c r="B33" s="214" t="s">
        <v>233</v>
      </c>
      <c r="C33" s="214"/>
      <c r="D33" s="214"/>
      <c r="E33" s="214" t="s">
        <v>42</v>
      </c>
      <c r="F33" s="214" t="s">
        <v>43</v>
      </c>
    </row>
    <row r="34" spans="1:14" s="15" customFormat="1" ht="49.5" customHeight="1">
      <c r="A34" s="209"/>
      <c r="B34" s="214"/>
      <c r="C34" s="214"/>
      <c r="D34" s="214"/>
      <c r="E34" s="214"/>
      <c r="F34" s="214"/>
    </row>
    <row r="35" spans="1:14" s="15" customFormat="1" ht="17.399999999999999">
      <c r="A35" s="146">
        <v>1</v>
      </c>
      <c r="B35" s="214">
        <v>2</v>
      </c>
      <c r="C35" s="214"/>
      <c r="D35" s="214"/>
      <c r="E35" s="144">
        <v>3</v>
      </c>
      <c r="F35" s="144">
        <v>4</v>
      </c>
    </row>
    <row r="36" spans="1:14" s="15" customFormat="1" ht="69.75" customHeight="1">
      <c r="A36" s="143">
        <v>1</v>
      </c>
      <c r="B36" s="213" t="s">
        <v>234</v>
      </c>
      <c r="C36" s="213"/>
      <c r="D36" s="213"/>
      <c r="E36" s="146" t="s">
        <v>131</v>
      </c>
      <c r="F36" s="73"/>
    </row>
    <row r="37" spans="1:14" s="15" customFormat="1" ht="17.399999999999999">
      <c r="A37" s="143" t="s">
        <v>132</v>
      </c>
      <c r="B37" s="213" t="s">
        <v>235</v>
      </c>
      <c r="C37" s="213"/>
      <c r="D37" s="213"/>
      <c r="E37" s="43">
        <f>'1.1'!C29</f>
        <v>1449000</v>
      </c>
      <c r="F37" s="138">
        <f>ROUND(E37*0.3,2)</f>
        <v>434700</v>
      </c>
    </row>
    <row r="38" spans="1:14" s="15" customFormat="1" ht="17.399999999999999">
      <c r="A38" s="143" t="s">
        <v>133</v>
      </c>
      <c r="B38" s="213" t="s">
        <v>236</v>
      </c>
      <c r="C38" s="213"/>
      <c r="D38" s="213"/>
      <c r="E38" s="146"/>
      <c r="F38" s="73"/>
    </row>
    <row r="39" spans="1:14" s="15" customFormat="1" ht="40.5" customHeight="1">
      <c r="A39" s="143">
        <v>2</v>
      </c>
      <c r="B39" s="213" t="s">
        <v>237</v>
      </c>
      <c r="C39" s="213"/>
      <c r="D39" s="213"/>
      <c r="E39" s="146" t="s">
        <v>131</v>
      </c>
      <c r="F39" s="73"/>
    </row>
    <row r="40" spans="1:14" s="15" customFormat="1" ht="42" customHeight="1">
      <c r="A40" s="143" t="s">
        <v>134</v>
      </c>
      <c r="B40" s="213" t="s">
        <v>238</v>
      </c>
      <c r="C40" s="213"/>
      <c r="D40" s="213"/>
      <c r="E40" s="74">
        <f>E37</f>
        <v>1449000</v>
      </c>
      <c r="F40" s="138">
        <f>ROUND(E40*0.002,2)</f>
        <v>2898</v>
      </c>
    </row>
    <row r="41" spans="1:14" s="15" customFormat="1" ht="30" customHeight="1">
      <c r="A41" s="143" t="s">
        <v>135</v>
      </c>
      <c r="B41" s="213" t="s">
        <v>236</v>
      </c>
      <c r="C41" s="213"/>
      <c r="D41" s="213"/>
      <c r="E41" s="74"/>
      <c r="F41" s="74"/>
    </row>
    <row r="42" spans="1:14" s="15" customFormat="1" ht="17.399999999999999">
      <c r="A42" s="145" t="s">
        <v>11</v>
      </c>
      <c r="B42" s="214"/>
      <c r="C42" s="214"/>
      <c r="D42" s="214"/>
      <c r="E42" s="75" t="s">
        <v>12</v>
      </c>
      <c r="F42" s="74">
        <f>SUM(F36:F41)</f>
        <v>437598</v>
      </c>
      <c r="H42" s="76">
        <v>437598</v>
      </c>
      <c r="I42" s="76">
        <f>H42-F42</f>
        <v>0</v>
      </c>
    </row>
    <row r="45" spans="1:14" ht="105" customHeight="1">
      <c r="A45" s="215" t="s">
        <v>82</v>
      </c>
      <c r="B45" s="215"/>
      <c r="C45" s="216" t="s">
        <v>261</v>
      </c>
      <c r="D45" s="216"/>
      <c r="E45" s="216"/>
      <c r="F45" s="216"/>
      <c r="G45" s="216"/>
      <c r="J45" s="216"/>
      <c r="K45" s="216"/>
      <c r="L45" s="216"/>
      <c r="M45" s="216"/>
      <c r="N45" s="216"/>
    </row>
    <row r="46" spans="1:14" s="15" customFormat="1" ht="17.399999999999999">
      <c r="A46" s="207" t="s">
        <v>130</v>
      </c>
      <c r="B46" s="214" t="s">
        <v>233</v>
      </c>
      <c r="C46" s="214"/>
      <c r="D46" s="214"/>
      <c r="E46" s="214" t="s">
        <v>42</v>
      </c>
      <c r="F46" s="214" t="s">
        <v>43</v>
      </c>
    </row>
    <row r="47" spans="1:14" s="15" customFormat="1" ht="49.5" customHeight="1">
      <c r="A47" s="209"/>
      <c r="B47" s="214"/>
      <c r="C47" s="214"/>
      <c r="D47" s="214"/>
      <c r="E47" s="214"/>
      <c r="F47" s="214"/>
    </row>
    <row r="48" spans="1:14" s="15" customFormat="1" ht="17.399999999999999">
      <c r="A48" s="159">
        <v>1</v>
      </c>
      <c r="B48" s="214">
        <v>2</v>
      </c>
      <c r="C48" s="214"/>
      <c r="D48" s="214"/>
      <c r="E48" s="157">
        <v>3</v>
      </c>
      <c r="F48" s="157">
        <v>4</v>
      </c>
    </row>
    <row r="49" spans="1:14" s="15" customFormat="1" ht="69.75" customHeight="1">
      <c r="A49" s="156">
        <v>1</v>
      </c>
      <c r="B49" s="213" t="s">
        <v>234</v>
      </c>
      <c r="C49" s="213"/>
      <c r="D49" s="213"/>
      <c r="E49" s="159" t="s">
        <v>131</v>
      </c>
      <c r="F49" s="73"/>
    </row>
    <row r="50" spans="1:14" s="15" customFormat="1" ht="17.399999999999999">
      <c r="A50" s="156" t="s">
        <v>132</v>
      </c>
      <c r="B50" s="213" t="s">
        <v>235</v>
      </c>
      <c r="C50" s="213"/>
      <c r="D50" s="213"/>
      <c r="E50" s="43">
        <f>'1.1'!C35</f>
        <v>260034</v>
      </c>
      <c r="F50" s="138">
        <f>ROUND(E50*0.3,2)</f>
        <v>78010.2</v>
      </c>
    </row>
    <row r="51" spans="1:14" s="15" customFormat="1" ht="17.399999999999999">
      <c r="A51" s="156" t="s">
        <v>133</v>
      </c>
      <c r="B51" s="213" t="s">
        <v>236</v>
      </c>
      <c r="C51" s="213"/>
      <c r="D51" s="213"/>
      <c r="E51" s="159"/>
      <c r="F51" s="73"/>
    </row>
    <row r="52" spans="1:14" s="15" customFormat="1" ht="40.5" customHeight="1">
      <c r="A52" s="156">
        <v>2</v>
      </c>
      <c r="B52" s="213" t="s">
        <v>237</v>
      </c>
      <c r="C52" s="213"/>
      <c r="D52" s="213"/>
      <c r="E52" s="159" t="s">
        <v>131</v>
      </c>
      <c r="F52" s="73"/>
    </row>
    <row r="53" spans="1:14" s="15" customFormat="1" ht="42" customHeight="1">
      <c r="A53" s="156" t="s">
        <v>134</v>
      </c>
      <c r="B53" s="213" t="s">
        <v>238</v>
      </c>
      <c r="C53" s="213"/>
      <c r="D53" s="213"/>
      <c r="E53" s="74">
        <f>E50</f>
        <v>260034</v>
      </c>
      <c r="F53" s="138">
        <f>ROUND(E53*0.002,2)</f>
        <v>520.07000000000005</v>
      </c>
    </row>
    <row r="54" spans="1:14" s="15" customFormat="1" ht="30" customHeight="1">
      <c r="A54" s="156" t="s">
        <v>135</v>
      </c>
      <c r="B54" s="213" t="s">
        <v>236</v>
      </c>
      <c r="C54" s="213"/>
      <c r="D54" s="213"/>
      <c r="E54" s="74"/>
      <c r="F54" s="74"/>
    </row>
    <row r="55" spans="1:14" s="15" customFormat="1" ht="17.399999999999999">
      <c r="A55" s="158" t="s">
        <v>11</v>
      </c>
      <c r="B55" s="214"/>
      <c r="C55" s="214"/>
      <c r="D55" s="214"/>
      <c r="E55" s="75" t="s">
        <v>12</v>
      </c>
      <c r="F55" s="74">
        <f>SUM(F49:F54)</f>
        <v>78530.27</v>
      </c>
      <c r="H55" s="76">
        <v>78530.27</v>
      </c>
      <c r="I55" s="76">
        <f>H55-F55</f>
        <v>0</v>
      </c>
    </row>
    <row r="57" spans="1:14" ht="59.25" customHeight="1">
      <c r="A57" s="215" t="s">
        <v>82</v>
      </c>
      <c r="B57" s="215"/>
      <c r="C57" s="216" t="s">
        <v>268</v>
      </c>
      <c r="D57" s="216"/>
      <c r="E57" s="216"/>
      <c r="F57" s="216"/>
      <c r="G57" s="216"/>
      <c r="J57" s="216"/>
      <c r="K57" s="216"/>
      <c r="L57" s="216"/>
      <c r="M57" s="216"/>
      <c r="N57" s="216"/>
    </row>
    <row r="58" spans="1:14" s="15" customFormat="1" ht="17.399999999999999">
      <c r="A58" s="207" t="s">
        <v>130</v>
      </c>
      <c r="B58" s="214" t="s">
        <v>233</v>
      </c>
      <c r="C58" s="214"/>
      <c r="D58" s="214"/>
      <c r="E58" s="214" t="s">
        <v>42</v>
      </c>
      <c r="F58" s="214" t="s">
        <v>43</v>
      </c>
    </row>
    <row r="59" spans="1:14" s="15" customFormat="1" ht="49.5" customHeight="1">
      <c r="A59" s="209"/>
      <c r="B59" s="214"/>
      <c r="C59" s="214"/>
      <c r="D59" s="214"/>
      <c r="E59" s="214"/>
      <c r="F59" s="214"/>
    </row>
    <row r="60" spans="1:14" s="15" customFormat="1" ht="17.399999999999999">
      <c r="A60" s="159">
        <v>1</v>
      </c>
      <c r="B60" s="214">
        <v>2</v>
      </c>
      <c r="C60" s="214"/>
      <c r="D60" s="214"/>
      <c r="E60" s="157">
        <v>3</v>
      </c>
      <c r="F60" s="157">
        <v>4</v>
      </c>
    </row>
    <row r="61" spans="1:14" s="15" customFormat="1" ht="69.75" customHeight="1">
      <c r="A61" s="156">
        <v>1</v>
      </c>
      <c r="B61" s="213" t="s">
        <v>234</v>
      </c>
      <c r="C61" s="213"/>
      <c r="D61" s="213"/>
      <c r="E61" s="159" t="s">
        <v>131</v>
      </c>
      <c r="F61" s="73"/>
    </row>
    <row r="62" spans="1:14" s="15" customFormat="1" ht="17.399999999999999">
      <c r="A62" s="156" t="s">
        <v>132</v>
      </c>
      <c r="B62" s="213" t="s">
        <v>235</v>
      </c>
      <c r="C62" s="213"/>
      <c r="D62" s="213"/>
      <c r="E62" s="43">
        <f>'1.1'!E41</f>
        <v>80046.09</v>
      </c>
      <c r="F62" s="138">
        <f>ROUND(E62*0.3,2)-0.01</f>
        <v>24013.820000000003</v>
      </c>
    </row>
    <row r="63" spans="1:14" s="15" customFormat="1" ht="17.399999999999999">
      <c r="A63" s="156" t="s">
        <v>133</v>
      </c>
      <c r="B63" s="213" t="s">
        <v>236</v>
      </c>
      <c r="C63" s="213"/>
      <c r="D63" s="213"/>
      <c r="E63" s="159"/>
      <c r="F63" s="73"/>
    </row>
    <row r="64" spans="1:14" s="15" customFormat="1" ht="40.5" customHeight="1">
      <c r="A64" s="156">
        <v>2</v>
      </c>
      <c r="B64" s="213" t="s">
        <v>237</v>
      </c>
      <c r="C64" s="213"/>
      <c r="D64" s="213"/>
      <c r="E64" s="159" t="s">
        <v>131</v>
      </c>
      <c r="F64" s="73"/>
    </row>
    <row r="65" spans="1:9" s="15" customFormat="1" ht="42" customHeight="1">
      <c r="A65" s="156" t="s">
        <v>134</v>
      </c>
      <c r="B65" s="213" t="s">
        <v>238</v>
      </c>
      <c r="C65" s="213"/>
      <c r="D65" s="213"/>
      <c r="E65" s="74">
        <f>E62</f>
        <v>80046.09</v>
      </c>
      <c r="F65" s="138">
        <f>ROUND(E65*0.002,2)</f>
        <v>160.09</v>
      </c>
    </row>
    <row r="66" spans="1:9" s="15" customFormat="1" ht="30" customHeight="1">
      <c r="A66" s="156" t="s">
        <v>135</v>
      </c>
      <c r="B66" s="213" t="s">
        <v>236</v>
      </c>
      <c r="C66" s="213"/>
      <c r="D66" s="213"/>
      <c r="E66" s="74"/>
      <c r="F66" s="74"/>
    </row>
    <row r="67" spans="1:9" s="15" customFormat="1" ht="17.399999999999999">
      <c r="A67" s="158" t="s">
        <v>11</v>
      </c>
      <c r="B67" s="214"/>
      <c r="C67" s="214"/>
      <c r="D67" s="214"/>
      <c r="E67" s="75" t="s">
        <v>12</v>
      </c>
      <c r="F67" s="74">
        <f>SUM(F61:F66)</f>
        <v>24173.910000000003</v>
      </c>
      <c r="H67" s="76">
        <v>24173.91</v>
      </c>
      <c r="I67" s="76">
        <f>H67-F67</f>
        <v>0</v>
      </c>
    </row>
  </sheetData>
  <mergeCells count="76">
    <mergeCell ref="B65:D65"/>
    <mergeCell ref="B66:D66"/>
    <mergeCell ref="B67:D67"/>
    <mergeCell ref="B60:D60"/>
    <mergeCell ref="B61:D61"/>
    <mergeCell ref="B62:D62"/>
    <mergeCell ref="B63:D63"/>
    <mergeCell ref="B64:D64"/>
    <mergeCell ref="J57:N57"/>
    <mergeCell ref="A58:A59"/>
    <mergeCell ref="B58:D59"/>
    <mergeCell ref="E58:E59"/>
    <mergeCell ref="F58:F59"/>
    <mergeCell ref="B53:D53"/>
    <mergeCell ref="B54:D54"/>
    <mergeCell ref="B55:D55"/>
    <mergeCell ref="A57:B57"/>
    <mergeCell ref="C57:G57"/>
    <mergeCell ref="B48:D48"/>
    <mergeCell ref="B49:D49"/>
    <mergeCell ref="B50:D50"/>
    <mergeCell ref="B51:D51"/>
    <mergeCell ref="B52:D52"/>
    <mergeCell ref="A45:B45"/>
    <mergeCell ref="C45:G45"/>
    <mergeCell ref="J45:N45"/>
    <mergeCell ref="A46:A47"/>
    <mergeCell ref="B46:D47"/>
    <mergeCell ref="E46:E47"/>
    <mergeCell ref="F46:F47"/>
    <mergeCell ref="B40:D40"/>
    <mergeCell ref="B41:D41"/>
    <mergeCell ref="B42:D42"/>
    <mergeCell ref="B35:D35"/>
    <mergeCell ref="B36:D36"/>
    <mergeCell ref="B37:D37"/>
    <mergeCell ref="B38:D38"/>
    <mergeCell ref="B39:D39"/>
    <mergeCell ref="A32:B32"/>
    <mergeCell ref="C32:G32"/>
    <mergeCell ref="J32:N32"/>
    <mergeCell ref="A33:A34"/>
    <mergeCell ref="B33:D34"/>
    <mergeCell ref="E33:E34"/>
    <mergeCell ref="F33:F34"/>
    <mergeCell ref="J19:N19"/>
    <mergeCell ref="B29:D29"/>
    <mergeCell ref="B28:D28"/>
    <mergeCell ref="A20:A21"/>
    <mergeCell ref="B20:D21"/>
    <mergeCell ref="E20:E21"/>
    <mergeCell ref="B22:D22"/>
    <mergeCell ref="B23:D23"/>
    <mergeCell ref="B24:D24"/>
    <mergeCell ref="B25:D25"/>
    <mergeCell ref="B26:D26"/>
    <mergeCell ref="B27:D27"/>
    <mergeCell ref="A19:B19"/>
    <mergeCell ref="C19:G19"/>
    <mergeCell ref="F20:F21"/>
    <mergeCell ref="A2:G2"/>
    <mergeCell ref="A3:G3"/>
    <mergeCell ref="A5:B5"/>
    <mergeCell ref="C5:G5"/>
    <mergeCell ref="A6:A7"/>
    <mergeCell ref="B6:D7"/>
    <mergeCell ref="E6:E7"/>
    <mergeCell ref="F6:F7"/>
    <mergeCell ref="B13:D13"/>
    <mergeCell ref="B14:D14"/>
    <mergeCell ref="B15:D15"/>
    <mergeCell ref="B8:D8"/>
    <mergeCell ref="B9:D9"/>
    <mergeCell ref="B10:D10"/>
    <mergeCell ref="B11:D11"/>
    <mergeCell ref="B12:D12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2024-06-05T19:28:47Z</dcterms:modified>
</cp:coreProperties>
</file>